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:\DOTACE\Výběrová řízení\Doubrava – kanalizace z ČOV1 ČOV2\K rozeslání\"/>
    </mc:Choice>
  </mc:AlternateContent>
  <xr:revisionPtr revIDLastSave="0" documentId="13_ncr:1_{DF8352AD-A1D1-4C90-8E93-AFC1DFD5423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kapitulace stavby" sheetId="1" r:id="rId1"/>
    <sheet name="IO 01 - Kanalizace z ČOV1..." sheetId="2" r:id="rId2"/>
    <sheet name="IO 01a - Likvidace vodovo..." sheetId="3" r:id="rId3"/>
    <sheet name="IO 02 - Kanalizace z ČOV2..." sheetId="4" r:id="rId4"/>
    <sheet name="VON 1 - Vedlejší rozpočto..." sheetId="5" r:id="rId5"/>
    <sheet name="VON 2 - Ostatní rozpočtov..." sheetId="6" r:id="rId6"/>
  </sheets>
  <definedNames>
    <definedName name="_xlnm._FilterDatabase" localSheetId="1" hidden="1">'IO 01 - Kanalizace z ČOV1...'!$C$130:$K$307</definedName>
    <definedName name="_xlnm._FilterDatabase" localSheetId="2" hidden="1">'IO 01a - Likvidace vodovo...'!$C$119:$K$137</definedName>
    <definedName name="_xlnm._FilterDatabase" localSheetId="3" hidden="1">'IO 02 - Kanalizace z ČOV2...'!$C$126:$K$263</definedName>
    <definedName name="_xlnm._FilterDatabase" localSheetId="4" hidden="1">'VON 1 - Vedlejší rozpočto...'!$C$117:$K$128</definedName>
    <definedName name="_xlnm._FilterDatabase" localSheetId="5" hidden="1">'VON 2 - Ostatní rozpočtov...'!$C$117:$K$129</definedName>
    <definedName name="_xlnm.Print_Titles" localSheetId="1">'IO 01 - Kanalizace z ČOV1...'!$130:$130</definedName>
    <definedName name="_xlnm.Print_Titles" localSheetId="2">'IO 01a - Likvidace vodovo...'!$119:$119</definedName>
    <definedName name="_xlnm.Print_Titles" localSheetId="3">'IO 02 - Kanalizace z ČOV2...'!$126:$126</definedName>
    <definedName name="_xlnm.Print_Titles" localSheetId="0">'Rekapitulace stavby'!$92:$92</definedName>
    <definedName name="_xlnm.Print_Titles" localSheetId="4">'VON 1 - Vedlejší rozpočto...'!$117:$117</definedName>
    <definedName name="_xlnm.Print_Titles" localSheetId="5">'VON 2 - Ostatní rozpočtov...'!$117:$117</definedName>
    <definedName name="_xlnm.Print_Area" localSheetId="1">'IO 01 - Kanalizace z ČOV1...'!$C$118:$K$307</definedName>
    <definedName name="_xlnm.Print_Area" localSheetId="2">'IO 01a - Likvidace vodovo...'!$C$107:$K$137</definedName>
    <definedName name="_xlnm.Print_Area" localSheetId="3">'IO 02 - Kanalizace z ČOV2...'!$C$114:$K$263</definedName>
    <definedName name="_xlnm.Print_Area" localSheetId="0">'Rekapitulace stavby'!$D$4:$AO$76,'Rekapitulace stavby'!$C$82:$AQ$100</definedName>
    <definedName name="_xlnm.Print_Area" localSheetId="4">'VON 1 - Vedlejší rozpočto...'!$C$105:$K$128</definedName>
    <definedName name="_xlnm.Print_Area" localSheetId="5">'VON 2 - Ostatní rozpočtov...'!$C$105:$K$129</definedName>
  </definedNames>
  <calcPr calcId="191029"/>
</workbook>
</file>

<file path=xl/calcChain.xml><?xml version="1.0" encoding="utf-8"?>
<calcChain xmlns="http://schemas.openxmlformats.org/spreadsheetml/2006/main">
  <c r="J37" i="6" l="1"/>
  <c r="J36" i="6"/>
  <c r="AY99" i="1"/>
  <c r="J35" i="6"/>
  <c r="AX99" i="1"/>
  <c r="BI129" i="6"/>
  <c r="BH129" i="6"/>
  <c r="BG129" i="6"/>
  <c r="BF129" i="6"/>
  <c r="T129" i="6"/>
  <c r="R129" i="6"/>
  <c r="P129" i="6"/>
  <c r="BI128" i="6"/>
  <c r="BH128" i="6"/>
  <c r="BG128" i="6"/>
  <c r="BF128" i="6"/>
  <c r="T128" i="6"/>
  <c r="R128" i="6"/>
  <c r="P128" i="6"/>
  <c r="BI127" i="6"/>
  <c r="BH127" i="6"/>
  <c r="BG127" i="6"/>
  <c r="BF127" i="6"/>
  <c r="T127" i="6"/>
  <c r="R127" i="6"/>
  <c r="P127" i="6"/>
  <c r="BI126" i="6"/>
  <c r="BH126" i="6"/>
  <c r="BG126" i="6"/>
  <c r="BF126" i="6"/>
  <c r="T126" i="6"/>
  <c r="R126" i="6"/>
  <c r="P126" i="6"/>
  <c r="BI125" i="6"/>
  <c r="BH125" i="6"/>
  <c r="BG125" i="6"/>
  <c r="BF125" i="6"/>
  <c r="T125" i="6"/>
  <c r="R125" i="6"/>
  <c r="P125" i="6"/>
  <c r="BI124" i="6"/>
  <c r="BH124" i="6"/>
  <c r="BG124" i="6"/>
  <c r="BF124" i="6"/>
  <c r="T124" i="6"/>
  <c r="R124" i="6"/>
  <c r="P124" i="6"/>
  <c r="BI123" i="6"/>
  <c r="BH123" i="6"/>
  <c r="BG123" i="6"/>
  <c r="BF123" i="6"/>
  <c r="T123" i="6"/>
  <c r="R123" i="6"/>
  <c r="P123" i="6"/>
  <c r="BI122" i="6"/>
  <c r="BH122" i="6"/>
  <c r="BG122" i="6"/>
  <c r="BF122" i="6"/>
  <c r="T122" i="6"/>
  <c r="R122" i="6"/>
  <c r="P122" i="6"/>
  <c r="BI121" i="6"/>
  <c r="BH121" i="6"/>
  <c r="BG121" i="6"/>
  <c r="BF121" i="6"/>
  <c r="T121" i="6"/>
  <c r="R121" i="6"/>
  <c r="P121" i="6"/>
  <c r="J114" i="6"/>
  <c r="F114" i="6"/>
  <c r="F112" i="6"/>
  <c r="E110" i="6"/>
  <c r="J91" i="6"/>
  <c r="F91" i="6"/>
  <c r="F89" i="6"/>
  <c r="E87" i="6"/>
  <c r="J24" i="6"/>
  <c r="E24" i="6"/>
  <c r="J115" i="6" s="1"/>
  <c r="J23" i="6"/>
  <c r="J18" i="6"/>
  <c r="E18" i="6"/>
  <c r="F92" i="6" s="1"/>
  <c r="J17" i="6"/>
  <c r="J12" i="6"/>
  <c r="J89" i="6" s="1"/>
  <c r="E7" i="6"/>
  <c r="E108" i="6" s="1"/>
  <c r="J37" i="5"/>
  <c r="J36" i="5"/>
  <c r="AY98" i="1" s="1"/>
  <c r="J35" i="5"/>
  <c r="AX98" i="1"/>
  <c r="BI128" i="5"/>
  <c r="BH128" i="5"/>
  <c r="BG128" i="5"/>
  <c r="BF128" i="5"/>
  <c r="T128" i="5"/>
  <c r="R128" i="5"/>
  <c r="P128" i="5"/>
  <c r="BI127" i="5"/>
  <c r="BH127" i="5"/>
  <c r="BG127" i="5"/>
  <c r="BF127" i="5"/>
  <c r="T127" i="5"/>
  <c r="R127" i="5"/>
  <c r="P127" i="5"/>
  <c r="BI126" i="5"/>
  <c r="BH126" i="5"/>
  <c r="BG126" i="5"/>
  <c r="BF126" i="5"/>
  <c r="T126" i="5"/>
  <c r="R126" i="5"/>
  <c r="P126" i="5"/>
  <c r="BI125" i="5"/>
  <c r="BH125" i="5"/>
  <c r="BG125" i="5"/>
  <c r="BF125" i="5"/>
  <c r="T125" i="5"/>
  <c r="R125" i="5"/>
  <c r="P125" i="5"/>
  <c r="BI124" i="5"/>
  <c r="BH124" i="5"/>
  <c r="BG124" i="5"/>
  <c r="BF124" i="5"/>
  <c r="T124" i="5"/>
  <c r="R124" i="5"/>
  <c r="P124" i="5"/>
  <c r="BI123" i="5"/>
  <c r="BH123" i="5"/>
  <c r="BG123" i="5"/>
  <c r="BF123" i="5"/>
  <c r="T123" i="5"/>
  <c r="R123" i="5"/>
  <c r="P123" i="5"/>
  <c r="BI122" i="5"/>
  <c r="BH122" i="5"/>
  <c r="BG122" i="5"/>
  <c r="BF122" i="5"/>
  <c r="T122" i="5"/>
  <c r="R122" i="5"/>
  <c r="P122" i="5"/>
  <c r="BI121" i="5"/>
  <c r="BH121" i="5"/>
  <c r="BG121" i="5"/>
  <c r="BF121" i="5"/>
  <c r="T121" i="5"/>
  <c r="R121" i="5"/>
  <c r="P121" i="5"/>
  <c r="J114" i="5"/>
  <c r="F114" i="5"/>
  <c r="F112" i="5"/>
  <c r="E110" i="5"/>
  <c r="J91" i="5"/>
  <c r="F91" i="5"/>
  <c r="F89" i="5"/>
  <c r="E87" i="5"/>
  <c r="J24" i="5"/>
  <c r="E24" i="5"/>
  <c r="J92" i="5" s="1"/>
  <c r="J23" i="5"/>
  <c r="J18" i="5"/>
  <c r="E18" i="5"/>
  <c r="F92" i="5" s="1"/>
  <c r="J17" i="5"/>
  <c r="J12" i="5"/>
  <c r="J89" i="5" s="1"/>
  <c r="E7" i="5"/>
  <c r="E85" i="5" s="1"/>
  <c r="J196" i="4"/>
  <c r="J37" i="4"/>
  <c r="J36" i="4"/>
  <c r="AY97" i="1" s="1"/>
  <c r="J35" i="4"/>
  <c r="AX97" i="1" s="1"/>
  <c r="BI263" i="4"/>
  <c r="BH263" i="4"/>
  <c r="BG263" i="4"/>
  <c r="BF263" i="4"/>
  <c r="T263" i="4"/>
  <c r="T262" i="4"/>
  <c r="R263" i="4"/>
  <c r="R262" i="4"/>
  <c r="P263" i="4"/>
  <c r="P262" i="4" s="1"/>
  <c r="BI261" i="4"/>
  <c r="BH261" i="4"/>
  <c r="BG261" i="4"/>
  <c r="BF261" i="4"/>
  <c r="T261" i="4"/>
  <c r="R261" i="4"/>
  <c r="P261" i="4"/>
  <c r="BI260" i="4"/>
  <c r="BH260" i="4"/>
  <c r="BG260" i="4"/>
  <c r="BF260" i="4"/>
  <c r="T260" i="4"/>
  <c r="R260" i="4"/>
  <c r="P260" i="4"/>
  <c r="BI259" i="4"/>
  <c r="BH259" i="4"/>
  <c r="BG259" i="4"/>
  <c r="BF259" i="4"/>
  <c r="T259" i="4"/>
  <c r="R259" i="4"/>
  <c r="P259" i="4"/>
  <c r="BI258" i="4"/>
  <c r="BH258" i="4"/>
  <c r="BG258" i="4"/>
  <c r="BF258" i="4"/>
  <c r="T258" i="4"/>
  <c r="R258" i="4"/>
  <c r="P258" i="4"/>
  <c r="BI257" i="4"/>
  <c r="BH257" i="4"/>
  <c r="BG257" i="4"/>
  <c r="BF257" i="4"/>
  <c r="T257" i="4"/>
  <c r="R257" i="4"/>
  <c r="P257" i="4"/>
  <c r="BI255" i="4"/>
  <c r="BH255" i="4"/>
  <c r="BG255" i="4"/>
  <c r="BF255" i="4"/>
  <c r="T255" i="4"/>
  <c r="R255" i="4"/>
  <c r="P255" i="4"/>
  <c r="BI254" i="4"/>
  <c r="BH254" i="4"/>
  <c r="BG254" i="4"/>
  <c r="BF254" i="4"/>
  <c r="T254" i="4"/>
  <c r="R254" i="4"/>
  <c r="P254" i="4"/>
  <c r="BI253" i="4"/>
  <c r="BH253" i="4"/>
  <c r="BG253" i="4"/>
  <c r="BF253" i="4"/>
  <c r="T253" i="4"/>
  <c r="R253" i="4"/>
  <c r="P253" i="4"/>
  <c r="BI251" i="4"/>
  <c r="BH251" i="4"/>
  <c r="BG251" i="4"/>
  <c r="BF251" i="4"/>
  <c r="T251" i="4"/>
  <c r="R251" i="4"/>
  <c r="P251" i="4"/>
  <c r="BI248" i="4"/>
  <c r="BH248" i="4"/>
  <c r="BG248" i="4"/>
  <c r="BF248" i="4"/>
  <c r="T248" i="4"/>
  <c r="R248" i="4"/>
  <c r="P248" i="4"/>
  <c r="BI245" i="4"/>
  <c r="BH245" i="4"/>
  <c r="BG245" i="4"/>
  <c r="BF245" i="4"/>
  <c r="T245" i="4"/>
  <c r="R245" i="4"/>
  <c r="P245" i="4"/>
  <c r="BI243" i="4"/>
  <c r="BH243" i="4"/>
  <c r="BG243" i="4"/>
  <c r="BF243" i="4"/>
  <c r="T243" i="4"/>
  <c r="R243" i="4"/>
  <c r="P243" i="4"/>
  <c r="BI242" i="4"/>
  <c r="BH242" i="4"/>
  <c r="BG242" i="4"/>
  <c r="BF242" i="4"/>
  <c r="T242" i="4"/>
  <c r="R242" i="4"/>
  <c r="P242" i="4"/>
  <c r="BI241" i="4"/>
  <c r="BH241" i="4"/>
  <c r="BG241" i="4"/>
  <c r="BF241" i="4"/>
  <c r="T241" i="4"/>
  <c r="R241" i="4"/>
  <c r="P241" i="4"/>
  <c r="BI238" i="4"/>
  <c r="BH238" i="4"/>
  <c r="BG238" i="4"/>
  <c r="BF238" i="4"/>
  <c r="T238" i="4"/>
  <c r="R238" i="4"/>
  <c r="P238" i="4"/>
  <c r="BI235" i="4"/>
  <c r="BH235" i="4"/>
  <c r="BG235" i="4"/>
  <c r="BF235" i="4"/>
  <c r="T235" i="4"/>
  <c r="R235" i="4"/>
  <c r="P235" i="4"/>
  <c r="BI234" i="4"/>
  <c r="BH234" i="4"/>
  <c r="BG234" i="4"/>
  <c r="BF234" i="4"/>
  <c r="T234" i="4"/>
  <c r="R234" i="4"/>
  <c r="P234" i="4"/>
  <c r="BI233" i="4"/>
  <c r="BH233" i="4"/>
  <c r="BG233" i="4"/>
  <c r="BF233" i="4"/>
  <c r="T233" i="4"/>
  <c r="R233" i="4"/>
  <c r="P233" i="4"/>
  <c r="BI232" i="4"/>
  <c r="BH232" i="4"/>
  <c r="BG232" i="4"/>
  <c r="BF232" i="4"/>
  <c r="T232" i="4"/>
  <c r="R232" i="4"/>
  <c r="P232" i="4"/>
  <c r="BI231" i="4"/>
  <c r="BH231" i="4"/>
  <c r="BG231" i="4"/>
  <c r="BF231" i="4"/>
  <c r="T231" i="4"/>
  <c r="R231" i="4"/>
  <c r="P231" i="4"/>
  <c r="BI230" i="4"/>
  <c r="BH230" i="4"/>
  <c r="BG230" i="4"/>
  <c r="BF230" i="4"/>
  <c r="T230" i="4"/>
  <c r="R230" i="4"/>
  <c r="P230" i="4"/>
  <c r="BI229" i="4"/>
  <c r="BH229" i="4"/>
  <c r="BG229" i="4"/>
  <c r="BF229" i="4"/>
  <c r="T229" i="4"/>
  <c r="R229" i="4"/>
  <c r="P229" i="4"/>
  <c r="BI228" i="4"/>
  <c r="BH228" i="4"/>
  <c r="BG228" i="4"/>
  <c r="BF228" i="4"/>
  <c r="T228" i="4"/>
  <c r="R228" i="4"/>
  <c r="P228" i="4"/>
  <c r="BI227" i="4"/>
  <c r="BH227" i="4"/>
  <c r="BG227" i="4"/>
  <c r="BF227" i="4"/>
  <c r="T227" i="4"/>
  <c r="R227" i="4"/>
  <c r="P227" i="4"/>
  <c r="BI226" i="4"/>
  <c r="BH226" i="4"/>
  <c r="BG226" i="4"/>
  <c r="BF226" i="4"/>
  <c r="T226" i="4"/>
  <c r="R226" i="4"/>
  <c r="P226" i="4"/>
  <c r="BI224" i="4"/>
  <c r="BH224" i="4"/>
  <c r="BG224" i="4"/>
  <c r="BF224" i="4"/>
  <c r="T224" i="4"/>
  <c r="R224" i="4"/>
  <c r="P224" i="4"/>
  <c r="BI223" i="4"/>
  <c r="BH223" i="4"/>
  <c r="BG223" i="4"/>
  <c r="BF223" i="4"/>
  <c r="T223" i="4"/>
  <c r="R223" i="4"/>
  <c r="P223" i="4"/>
  <c r="BI222" i="4"/>
  <c r="BH222" i="4"/>
  <c r="BG222" i="4"/>
  <c r="BF222" i="4"/>
  <c r="T222" i="4"/>
  <c r="R222" i="4"/>
  <c r="P222" i="4"/>
  <c r="BI221" i="4"/>
  <c r="BH221" i="4"/>
  <c r="BG221" i="4"/>
  <c r="BF221" i="4"/>
  <c r="T221" i="4"/>
  <c r="R221" i="4"/>
  <c r="P221" i="4"/>
  <c r="BI220" i="4"/>
  <c r="BH220" i="4"/>
  <c r="BG220" i="4"/>
  <c r="BF220" i="4"/>
  <c r="T220" i="4"/>
  <c r="R220" i="4"/>
  <c r="P220" i="4"/>
  <c r="BI214" i="4"/>
  <c r="BH214" i="4"/>
  <c r="BG214" i="4"/>
  <c r="BF214" i="4"/>
  <c r="T214" i="4"/>
  <c r="R214" i="4"/>
  <c r="P214" i="4"/>
  <c r="BI213" i="4"/>
  <c r="BH213" i="4"/>
  <c r="BG213" i="4"/>
  <c r="BF213" i="4"/>
  <c r="T213" i="4"/>
  <c r="R213" i="4"/>
  <c r="P213" i="4"/>
  <c r="BI212" i="4"/>
  <c r="BH212" i="4"/>
  <c r="BG212" i="4"/>
  <c r="BF212" i="4"/>
  <c r="T212" i="4"/>
  <c r="R212" i="4"/>
  <c r="P212" i="4"/>
  <c r="BI211" i="4"/>
  <c r="BH211" i="4"/>
  <c r="BG211" i="4"/>
  <c r="BF211" i="4"/>
  <c r="T211" i="4"/>
  <c r="R211" i="4"/>
  <c r="P211" i="4"/>
  <c r="BI210" i="4"/>
  <c r="BH210" i="4"/>
  <c r="BG210" i="4"/>
  <c r="BF210" i="4"/>
  <c r="T210" i="4"/>
  <c r="R210" i="4"/>
  <c r="P210" i="4"/>
  <c r="BI209" i="4"/>
  <c r="BH209" i="4"/>
  <c r="BG209" i="4"/>
  <c r="BF209" i="4"/>
  <c r="T209" i="4"/>
  <c r="R209" i="4"/>
  <c r="P209" i="4"/>
  <c r="BI208" i="4"/>
  <c r="BH208" i="4"/>
  <c r="BG208" i="4"/>
  <c r="BF208" i="4"/>
  <c r="T208" i="4"/>
  <c r="R208" i="4"/>
  <c r="P208" i="4"/>
  <c r="BI205" i="4"/>
  <c r="BH205" i="4"/>
  <c r="BG205" i="4"/>
  <c r="BF205" i="4"/>
  <c r="T205" i="4"/>
  <c r="R205" i="4"/>
  <c r="P205" i="4"/>
  <c r="BI204" i="4"/>
  <c r="BH204" i="4"/>
  <c r="BG204" i="4"/>
  <c r="BF204" i="4"/>
  <c r="T204" i="4"/>
  <c r="R204" i="4"/>
  <c r="P204" i="4"/>
  <c r="BI202" i="4"/>
  <c r="BH202" i="4"/>
  <c r="BG202" i="4"/>
  <c r="BF202" i="4"/>
  <c r="T202" i="4"/>
  <c r="R202" i="4"/>
  <c r="P202" i="4"/>
  <c r="BI198" i="4"/>
  <c r="BH198" i="4"/>
  <c r="BG198" i="4"/>
  <c r="BF198" i="4"/>
  <c r="T198" i="4"/>
  <c r="R198" i="4"/>
  <c r="P198" i="4"/>
  <c r="J102" i="4"/>
  <c r="BI194" i="4"/>
  <c r="BH194" i="4"/>
  <c r="BG194" i="4"/>
  <c r="BF194" i="4"/>
  <c r="T194" i="4"/>
  <c r="R194" i="4"/>
  <c r="P194" i="4"/>
  <c r="BI190" i="4"/>
  <c r="BH190" i="4"/>
  <c r="BG190" i="4"/>
  <c r="BF190" i="4"/>
  <c r="T190" i="4"/>
  <c r="R190" i="4"/>
  <c r="P190" i="4"/>
  <c r="BI188" i="4"/>
  <c r="BH188" i="4"/>
  <c r="BG188" i="4"/>
  <c r="BF188" i="4"/>
  <c r="T188" i="4"/>
  <c r="T187" i="4"/>
  <c r="R188" i="4"/>
  <c r="R187" i="4"/>
  <c r="P188" i="4"/>
  <c r="P187" i="4" s="1"/>
  <c r="BI185" i="4"/>
  <c r="BH185" i="4"/>
  <c r="BG185" i="4"/>
  <c r="BF185" i="4"/>
  <c r="T185" i="4"/>
  <c r="T184" i="4" s="1"/>
  <c r="R185" i="4"/>
  <c r="R184" i="4"/>
  <c r="P185" i="4"/>
  <c r="P184" i="4"/>
  <c r="BI183" i="4"/>
  <c r="BH183" i="4"/>
  <c r="BG183" i="4"/>
  <c r="BF183" i="4"/>
  <c r="T183" i="4"/>
  <c r="R183" i="4"/>
  <c r="P183" i="4"/>
  <c r="BI181" i="4"/>
  <c r="BH181" i="4"/>
  <c r="BG181" i="4"/>
  <c r="BF181" i="4"/>
  <c r="T181" i="4"/>
  <c r="R181" i="4"/>
  <c r="P181" i="4"/>
  <c r="BI180" i="4"/>
  <c r="BH180" i="4"/>
  <c r="BG180" i="4"/>
  <c r="BF180" i="4"/>
  <c r="T180" i="4"/>
  <c r="R180" i="4"/>
  <c r="P180" i="4"/>
  <c r="BI176" i="4"/>
  <c r="BH176" i="4"/>
  <c r="BG176" i="4"/>
  <c r="BF176" i="4"/>
  <c r="T176" i="4"/>
  <c r="R176" i="4"/>
  <c r="P176" i="4"/>
  <c r="BI174" i="4"/>
  <c r="BH174" i="4"/>
  <c r="BG174" i="4"/>
  <c r="BF174" i="4"/>
  <c r="T174" i="4"/>
  <c r="R174" i="4"/>
  <c r="P174" i="4"/>
  <c r="BI170" i="4"/>
  <c r="BH170" i="4"/>
  <c r="BG170" i="4"/>
  <c r="BF170" i="4"/>
  <c r="T170" i="4"/>
  <c r="R170" i="4"/>
  <c r="P170" i="4"/>
  <c r="BI157" i="4"/>
  <c r="BH157" i="4"/>
  <c r="BG157" i="4"/>
  <c r="BF157" i="4"/>
  <c r="T157" i="4"/>
  <c r="R157" i="4"/>
  <c r="P157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47" i="4"/>
  <c r="BH147" i="4"/>
  <c r="BG147" i="4"/>
  <c r="BF147" i="4"/>
  <c r="T147" i="4"/>
  <c r="R147" i="4"/>
  <c r="P147" i="4"/>
  <c r="BI138" i="4"/>
  <c r="BH138" i="4"/>
  <c r="BG138" i="4"/>
  <c r="BF138" i="4"/>
  <c r="T138" i="4"/>
  <c r="R138" i="4"/>
  <c r="P138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J123" i="4"/>
  <c r="F123" i="4"/>
  <c r="F121" i="4"/>
  <c r="E119" i="4"/>
  <c r="J91" i="4"/>
  <c r="F91" i="4"/>
  <c r="F89" i="4"/>
  <c r="E87" i="4"/>
  <c r="J24" i="4"/>
  <c r="E24" i="4"/>
  <c r="J124" i="4" s="1"/>
  <c r="J23" i="4"/>
  <c r="J18" i="4"/>
  <c r="E18" i="4"/>
  <c r="F124" i="4"/>
  <c r="J17" i="4"/>
  <c r="J12" i="4"/>
  <c r="J89" i="4" s="1"/>
  <c r="E7" i="4"/>
  <c r="E85" i="4" s="1"/>
  <c r="J37" i="3"/>
  <c r="J36" i="3"/>
  <c r="AY96" i="1" s="1"/>
  <c r="J35" i="3"/>
  <c r="AX96" i="1" s="1"/>
  <c r="BI137" i="3"/>
  <c r="BH137" i="3"/>
  <c r="BG137" i="3"/>
  <c r="BF137" i="3"/>
  <c r="T137" i="3"/>
  <c r="T136" i="3" s="1"/>
  <c r="R137" i="3"/>
  <c r="R136" i="3"/>
  <c r="P137" i="3"/>
  <c r="P136" i="3" s="1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BI127" i="3"/>
  <c r="BH127" i="3"/>
  <c r="BG127" i="3"/>
  <c r="BF127" i="3"/>
  <c r="T127" i="3"/>
  <c r="R127" i="3"/>
  <c r="P127" i="3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BI124" i="3"/>
  <c r="BH124" i="3"/>
  <c r="BG124" i="3"/>
  <c r="BF124" i="3"/>
  <c r="T124" i="3"/>
  <c r="R124" i="3"/>
  <c r="P124" i="3"/>
  <c r="BI123" i="3"/>
  <c r="BH123" i="3"/>
  <c r="BG123" i="3"/>
  <c r="BF123" i="3"/>
  <c r="T123" i="3"/>
  <c r="R123" i="3"/>
  <c r="P123" i="3"/>
  <c r="J116" i="3"/>
  <c r="F116" i="3"/>
  <c r="F114" i="3"/>
  <c r="E112" i="3"/>
  <c r="J91" i="3"/>
  <c r="F91" i="3"/>
  <c r="F89" i="3"/>
  <c r="E87" i="3"/>
  <c r="J24" i="3"/>
  <c r="E24" i="3"/>
  <c r="J92" i="3" s="1"/>
  <c r="J23" i="3"/>
  <c r="J18" i="3"/>
  <c r="E18" i="3"/>
  <c r="F117" i="3"/>
  <c r="J17" i="3"/>
  <c r="J12" i="3"/>
  <c r="J89" i="3" s="1"/>
  <c r="E7" i="3"/>
  <c r="E110" i="3" s="1"/>
  <c r="J191" i="2"/>
  <c r="J37" i="2"/>
  <c r="J36" i="2"/>
  <c r="AY95" i="1"/>
  <c r="J35" i="2"/>
  <c r="AX95" i="1" s="1"/>
  <c r="BI307" i="2"/>
  <c r="BH307" i="2"/>
  <c r="BG307" i="2"/>
  <c r="BF307" i="2"/>
  <c r="T307" i="2"/>
  <c r="R307" i="2"/>
  <c r="P307" i="2"/>
  <c r="BI306" i="2"/>
  <c r="BH306" i="2"/>
  <c r="BG306" i="2"/>
  <c r="BF306" i="2"/>
  <c r="T306" i="2"/>
  <c r="R306" i="2"/>
  <c r="P306" i="2"/>
  <c r="BI303" i="2"/>
  <c r="BH303" i="2"/>
  <c r="BG303" i="2"/>
  <c r="BF303" i="2"/>
  <c r="T303" i="2"/>
  <c r="R303" i="2"/>
  <c r="P303" i="2"/>
  <c r="BI301" i="2"/>
  <c r="BH301" i="2"/>
  <c r="BG301" i="2"/>
  <c r="BF301" i="2"/>
  <c r="T301" i="2"/>
  <c r="R301" i="2"/>
  <c r="P301" i="2"/>
  <c r="BI295" i="2"/>
  <c r="BH295" i="2"/>
  <c r="BG295" i="2"/>
  <c r="BF295" i="2"/>
  <c r="T295" i="2"/>
  <c r="R295" i="2"/>
  <c r="P295" i="2"/>
  <c r="BI291" i="2"/>
  <c r="BH291" i="2"/>
  <c r="BG291" i="2"/>
  <c r="BF291" i="2"/>
  <c r="T291" i="2"/>
  <c r="T290" i="2"/>
  <c r="R291" i="2"/>
  <c r="R290" i="2"/>
  <c r="P291" i="2"/>
  <c r="P290" i="2"/>
  <c r="BI288" i="2"/>
  <c r="BH288" i="2"/>
  <c r="BG288" i="2"/>
  <c r="BF288" i="2"/>
  <c r="T288" i="2"/>
  <c r="T287" i="2"/>
  <c r="R288" i="2"/>
  <c r="R287" i="2"/>
  <c r="P288" i="2"/>
  <c r="P287" i="2"/>
  <c r="BI286" i="2"/>
  <c r="BH286" i="2"/>
  <c r="BG286" i="2"/>
  <c r="BF286" i="2"/>
  <c r="T286" i="2"/>
  <c r="R286" i="2"/>
  <c r="P286" i="2"/>
  <c r="BI285" i="2"/>
  <c r="BH285" i="2"/>
  <c r="BG285" i="2"/>
  <c r="BF285" i="2"/>
  <c r="T285" i="2"/>
  <c r="R285" i="2"/>
  <c r="P285" i="2"/>
  <c r="BI284" i="2"/>
  <c r="BH284" i="2"/>
  <c r="BG284" i="2"/>
  <c r="BF284" i="2"/>
  <c r="T284" i="2"/>
  <c r="R284" i="2"/>
  <c r="P284" i="2"/>
  <c r="BI283" i="2"/>
  <c r="BH283" i="2"/>
  <c r="BG283" i="2"/>
  <c r="BF283" i="2"/>
  <c r="T283" i="2"/>
  <c r="R283" i="2"/>
  <c r="P283" i="2"/>
  <c r="BI282" i="2"/>
  <c r="BH282" i="2"/>
  <c r="BG282" i="2"/>
  <c r="BF282" i="2"/>
  <c r="T282" i="2"/>
  <c r="R282" i="2"/>
  <c r="P282" i="2"/>
  <c r="BI281" i="2"/>
  <c r="BH281" i="2"/>
  <c r="BG281" i="2"/>
  <c r="BF281" i="2"/>
  <c r="T281" i="2"/>
  <c r="R281" i="2"/>
  <c r="P281" i="2"/>
  <c r="BI280" i="2"/>
  <c r="BH280" i="2"/>
  <c r="BG280" i="2"/>
  <c r="BF280" i="2"/>
  <c r="T280" i="2"/>
  <c r="R280" i="2"/>
  <c r="P280" i="2"/>
  <c r="BI278" i="2"/>
  <c r="BH278" i="2"/>
  <c r="BG278" i="2"/>
  <c r="BF278" i="2"/>
  <c r="T278" i="2"/>
  <c r="R278" i="2"/>
  <c r="P278" i="2"/>
  <c r="BI277" i="2"/>
  <c r="BH277" i="2"/>
  <c r="BG277" i="2"/>
  <c r="BF277" i="2"/>
  <c r="T277" i="2"/>
  <c r="R277" i="2"/>
  <c r="P277" i="2"/>
  <c r="BI276" i="2"/>
  <c r="BH276" i="2"/>
  <c r="BG276" i="2"/>
  <c r="BF276" i="2"/>
  <c r="T276" i="2"/>
  <c r="R276" i="2"/>
  <c r="P276" i="2"/>
  <c r="BI274" i="2"/>
  <c r="BH274" i="2"/>
  <c r="BG274" i="2"/>
  <c r="BF274" i="2"/>
  <c r="T274" i="2"/>
  <c r="R274" i="2"/>
  <c r="P274" i="2"/>
  <c r="BI269" i="2"/>
  <c r="BH269" i="2"/>
  <c r="BG269" i="2"/>
  <c r="BF269" i="2"/>
  <c r="T269" i="2"/>
  <c r="R269" i="2"/>
  <c r="P269" i="2"/>
  <c r="BI259" i="2"/>
  <c r="BH259" i="2"/>
  <c r="BG259" i="2"/>
  <c r="BF259" i="2"/>
  <c r="T259" i="2"/>
  <c r="R259" i="2"/>
  <c r="P259" i="2"/>
  <c r="BI253" i="2"/>
  <c r="BH253" i="2"/>
  <c r="BG253" i="2"/>
  <c r="BF253" i="2"/>
  <c r="T253" i="2"/>
  <c r="R253" i="2"/>
  <c r="P253" i="2"/>
  <c r="BI250" i="2"/>
  <c r="BH250" i="2"/>
  <c r="BG250" i="2"/>
  <c r="BF250" i="2"/>
  <c r="T250" i="2"/>
  <c r="R250" i="2"/>
  <c r="P250" i="2"/>
  <c r="BI248" i="2"/>
  <c r="BH248" i="2"/>
  <c r="BG248" i="2"/>
  <c r="BF248" i="2"/>
  <c r="T248" i="2"/>
  <c r="R248" i="2"/>
  <c r="P248" i="2"/>
  <c r="BI247" i="2"/>
  <c r="BH247" i="2"/>
  <c r="BG247" i="2"/>
  <c r="BF247" i="2"/>
  <c r="T247" i="2"/>
  <c r="R247" i="2"/>
  <c r="P247" i="2"/>
  <c r="BI246" i="2"/>
  <c r="BH246" i="2"/>
  <c r="BG246" i="2"/>
  <c r="BF246" i="2"/>
  <c r="T246" i="2"/>
  <c r="R246" i="2"/>
  <c r="P246" i="2"/>
  <c r="BI243" i="2"/>
  <c r="BH243" i="2"/>
  <c r="BG243" i="2"/>
  <c r="BF243" i="2"/>
  <c r="T243" i="2"/>
  <c r="R243" i="2"/>
  <c r="P243" i="2"/>
  <c r="BI242" i="2"/>
  <c r="BH242" i="2"/>
  <c r="BG242" i="2"/>
  <c r="BF242" i="2"/>
  <c r="T242" i="2"/>
  <c r="R242" i="2"/>
  <c r="P242" i="2"/>
  <c r="BI241" i="2"/>
  <c r="BH241" i="2"/>
  <c r="BG241" i="2"/>
  <c r="BF241" i="2"/>
  <c r="T241" i="2"/>
  <c r="R241" i="2"/>
  <c r="P241" i="2"/>
  <c r="BI240" i="2"/>
  <c r="BH240" i="2"/>
  <c r="BG240" i="2"/>
  <c r="BF240" i="2"/>
  <c r="T240" i="2"/>
  <c r="R240" i="2"/>
  <c r="P240" i="2"/>
  <c r="BI239" i="2"/>
  <c r="BH239" i="2"/>
  <c r="BG239" i="2"/>
  <c r="BF239" i="2"/>
  <c r="T239" i="2"/>
  <c r="R239" i="2"/>
  <c r="P239" i="2"/>
  <c r="BI238" i="2"/>
  <c r="BH238" i="2"/>
  <c r="BG238" i="2"/>
  <c r="BF238" i="2"/>
  <c r="T238" i="2"/>
  <c r="R238" i="2"/>
  <c r="P238" i="2"/>
  <c r="BI237" i="2"/>
  <c r="BH237" i="2"/>
  <c r="BG237" i="2"/>
  <c r="BF237" i="2"/>
  <c r="T237" i="2"/>
  <c r="R237" i="2"/>
  <c r="P237" i="2"/>
  <c r="BI236" i="2"/>
  <c r="BH236" i="2"/>
  <c r="BG236" i="2"/>
  <c r="BF236" i="2"/>
  <c r="T236" i="2"/>
  <c r="R236" i="2"/>
  <c r="P236" i="2"/>
  <c r="BI235" i="2"/>
  <c r="BH235" i="2"/>
  <c r="BG235" i="2"/>
  <c r="BF235" i="2"/>
  <c r="T235" i="2"/>
  <c r="R235" i="2"/>
  <c r="P235" i="2"/>
  <c r="BI234" i="2"/>
  <c r="BH234" i="2"/>
  <c r="BG234" i="2"/>
  <c r="BF234" i="2"/>
  <c r="T234" i="2"/>
  <c r="R234" i="2"/>
  <c r="P234" i="2"/>
  <c r="BI233" i="2"/>
  <c r="BH233" i="2"/>
  <c r="BG233" i="2"/>
  <c r="BF233" i="2"/>
  <c r="T233" i="2"/>
  <c r="R233" i="2"/>
  <c r="P233" i="2"/>
  <c r="BI231" i="2"/>
  <c r="BH231" i="2"/>
  <c r="BG231" i="2"/>
  <c r="BF231" i="2"/>
  <c r="T231" i="2"/>
  <c r="R231" i="2"/>
  <c r="P231" i="2"/>
  <c r="BI227" i="2"/>
  <c r="BH227" i="2"/>
  <c r="BG227" i="2"/>
  <c r="BF227" i="2"/>
  <c r="T227" i="2"/>
  <c r="R227" i="2"/>
  <c r="P227" i="2"/>
  <c r="BI222" i="2"/>
  <c r="BH222" i="2"/>
  <c r="BG222" i="2"/>
  <c r="BF222" i="2"/>
  <c r="T222" i="2"/>
  <c r="R222" i="2"/>
  <c r="P222" i="2"/>
  <c r="BI211" i="2"/>
  <c r="BH211" i="2"/>
  <c r="BG211" i="2"/>
  <c r="BF211" i="2"/>
  <c r="T211" i="2"/>
  <c r="R211" i="2"/>
  <c r="P211" i="2"/>
  <c r="BI210" i="2"/>
  <c r="BH210" i="2"/>
  <c r="BG210" i="2"/>
  <c r="BF210" i="2"/>
  <c r="T210" i="2"/>
  <c r="R210" i="2"/>
  <c r="P210" i="2"/>
  <c r="BI209" i="2"/>
  <c r="BH209" i="2"/>
  <c r="BG209" i="2"/>
  <c r="BF209" i="2"/>
  <c r="T209" i="2"/>
  <c r="R209" i="2"/>
  <c r="P209" i="2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3" i="2"/>
  <c r="BH203" i="2"/>
  <c r="BG203" i="2"/>
  <c r="BF203" i="2"/>
  <c r="T203" i="2"/>
  <c r="R203" i="2"/>
  <c r="P203" i="2"/>
  <c r="BI199" i="2"/>
  <c r="BH199" i="2"/>
  <c r="BG199" i="2"/>
  <c r="BF199" i="2"/>
  <c r="T199" i="2"/>
  <c r="R199" i="2"/>
  <c r="P199" i="2"/>
  <c r="BI195" i="2"/>
  <c r="BH195" i="2"/>
  <c r="BG195" i="2"/>
  <c r="BF195" i="2"/>
  <c r="T195" i="2"/>
  <c r="R195" i="2"/>
  <c r="P195" i="2"/>
  <c r="BI193" i="2"/>
  <c r="BH193" i="2"/>
  <c r="BG193" i="2"/>
  <c r="BF193" i="2"/>
  <c r="T193" i="2"/>
  <c r="R193" i="2"/>
  <c r="P193" i="2"/>
  <c r="J100" i="2"/>
  <c r="BI190" i="2"/>
  <c r="BH190" i="2"/>
  <c r="BG190" i="2"/>
  <c r="BF190" i="2"/>
  <c r="T190" i="2"/>
  <c r="T189" i="2"/>
  <c r="R190" i="2"/>
  <c r="R189" i="2"/>
  <c r="P190" i="2"/>
  <c r="P189" i="2"/>
  <c r="BI184" i="2"/>
  <c r="BH184" i="2"/>
  <c r="BG184" i="2"/>
  <c r="BF184" i="2"/>
  <c r="T184" i="2"/>
  <c r="R184" i="2"/>
  <c r="P184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70" i="2"/>
  <c r="BH170" i="2"/>
  <c r="BG170" i="2"/>
  <c r="BF170" i="2"/>
  <c r="T170" i="2"/>
  <c r="R170" i="2"/>
  <c r="P170" i="2"/>
  <c r="BI167" i="2"/>
  <c r="BH167" i="2"/>
  <c r="BG167" i="2"/>
  <c r="BF167" i="2"/>
  <c r="T167" i="2"/>
  <c r="R167" i="2"/>
  <c r="P167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1" i="2"/>
  <c r="BH141" i="2"/>
  <c r="BG141" i="2"/>
  <c r="BF141" i="2"/>
  <c r="T141" i="2"/>
  <c r="R141" i="2"/>
  <c r="P141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J127" i="2"/>
  <c r="F127" i="2"/>
  <c r="F125" i="2"/>
  <c r="E123" i="2"/>
  <c r="J91" i="2"/>
  <c r="F91" i="2"/>
  <c r="F89" i="2"/>
  <c r="E87" i="2"/>
  <c r="J24" i="2"/>
  <c r="E24" i="2"/>
  <c r="J92" i="2" s="1"/>
  <c r="J23" i="2"/>
  <c r="J18" i="2"/>
  <c r="E18" i="2"/>
  <c r="F128" i="2" s="1"/>
  <c r="J17" i="2"/>
  <c r="J12" i="2"/>
  <c r="J89" i="2" s="1"/>
  <c r="E7" i="2"/>
  <c r="E85" i="2"/>
  <c r="L90" i="1"/>
  <c r="AM90" i="1"/>
  <c r="AM89" i="1"/>
  <c r="L89" i="1"/>
  <c r="AM87" i="1"/>
  <c r="L87" i="1"/>
  <c r="L85" i="1"/>
  <c r="L84" i="1"/>
  <c r="J301" i="2"/>
  <c r="J282" i="2"/>
  <c r="BK259" i="2"/>
  <c r="J246" i="2"/>
  <c r="J231" i="2"/>
  <c r="J203" i="2"/>
  <c r="BK170" i="2"/>
  <c r="J152" i="2"/>
  <c r="BK135" i="2"/>
  <c r="BK288" i="2"/>
  <c r="BK282" i="2"/>
  <c r="J277" i="2"/>
  <c r="BK247" i="2"/>
  <c r="BK238" i="2"/>
  <c r="J235" i="2"/>
  <c r="BK207" i="2"/>
  <c r="BK152" i="2"/>
  <c r="BK286" i="2"/>
  <c r="J281" i="2"/>
  <c r="BK246" i="2"/>
  <c r="BK236" i="2"/>
  <c r="J209" i="2"/>
  <c r="J182" i="2"/>
  <c r="J177" i="2"/>
  <c r="J170" i="2"/>
  <c r="BK134" i="2"/>
  <c r="J280" i="2"/>
  <c r="J253" i="2"/>
  <c r="BK241" i="2"/>
  <c r="BK234" i="2"/>
  <c r="J211" i="2"/>
  <c r="BK182" i="2"/>
  <c r="J153" i="2"/>
  <c r="BK130" i="3"/>
  <c r="J134" i="3"/>
  <c r="BK132" i="3"/>
  <c r="BK131" i="3"/>
  <c r="J127" i="3"/>
  <c r="J123" i="3"/>
  <c r="J125" i="3"/>
  <c r="BK134" i="3"/>
  <c r="BK125" i="3"/>
  <c r="J254" i="4"/>
  <c r="J229" i="4"/>
  <c r="J224" i="4"/>
  <c r="BK214" i="4"/>
  <c r="BK210" i="4"/>
  <c r="J204" i="4"/>
  <c r="J180" i="4"/>
  <c r="J152" i="4"/>
  <c r="BK133" i="4"/>
  <c r="BK257" i="4"/>
  <c r="J243" i="4"/>
  <c r="J232" i="4"/>
  <c r="J228" i="4"/>
  <c r="J214" i="4"/>
  <c r="BK205" i="4"/>
  <c r="J190" i="4"/>
  <c r="BK180" i="4"/>
  <c r="BK138" i="4"/>
  <c r="BK259" i="4"/>
  <c r="BK248" i="4"/>
  <c r="BK234" i="4"/>
  <c r="J222" i="4"/>
  <c r="BK190" i="4"/>
  <c r="BK152" i="4"/>
  <c r="J130" i="4"/>
  <c r="BK260" i="4"/>
  <c r="J248" i="4"/>
  <c r="J234" i="4"/>
  <c r="BK181" i="4"/>
  <c r="J155" i="4"/>
  <c r="BK132" i="4"/>
  <c r="J121" i="5"/>
  <c r="BK124" i="5"/>
  <c r="J122" i="5"/>
  <c r="BK121" i="5"/>
  <c r="J121" i="6"/>
  <c r="J128" i="6"/>
  <c r="J123" i="6"/>
  <c r="J303" i="2"/>
  <c r="J288" i="2"/>
  <c r="BK274" i="2"/>
  <c r="BK250" i="2"/>
  <c r="BK240" i="2"/>
  <c r="BK211" i="2"/>
  <c r="BK177" i="2"/>
  <c r="BK153" i="2"/>
  <c r="BK141" i="2"/>
  <c r="BK301" i="2"/>
  <c r="J285" i="2"/>
  <c r="BK281" i="2"/>
  <c r="BK269" i="2"/>
  <c r="BK243" i="2"/>
  <c r="J236" i="2"/>
  <c r="BK208" i="2"/>
  <c r="BK167" i="2"/>
  <c r="BK303" i="2"/>
  <c r="BK285" i="2"/>
  <c r="BK280" i="2"/>
  <c r="BK239" i="2"/>
  <c r="J234" i="2"/>
  <c r="J207" i="2"/>
  <c r="J193" i="2"/>
  <c r="J141" i="2"/>
  <c r="BK306" i="2"/>
  <c r="BK277" i="2"/>
  <c r="BK248" i="2"/>
  <c r="J238" i="2"/>
  <c r="BK233" i="2"/>
  <c r="BK210" i="2"/>
  <c r="BK193" i="2"/>
  <c r="BK181" i="2"/>
  <c r="J135" i="2"/>
  <c r="BK127" i="3"/>
  <c r="J132" i="3"/>
  <c r="J137" i="3"/>
  <c r="J126" i="3"/>
  <c r="BK253" i="4"/>
  <c r="BK232" i="4"/>
  <c r="BK228" i="4"/>
  <c r="J221" i="4"/>
  <c r="J213" i="4"/>
  <c r="J209" i="4"/>
  <c r="J194" i="4"/>
  <c r="BK176" i="4"/>
  <c r="BK134" i="4"/>
  <c r="BK258" i="4"/>
  <c r="BK251" i="4"/>
  <c r="BK238" i="4"/>
  <c r="J230" i="4"/>
  <c r="BK224" i="4"/>
  <c r="J220" i="4"/>
  <c r="BK211" i="4"/>
  <c r="BK202" i="4"/>
  <c r="BK188" i="4"/>
  <c r="J174" i="4"/>
  <c r="J134" i="4"/>
  <c r="J260" i="4"/>
  <c r="J251" i="4"/>
  <c r="J235" i="4"/>
  <c r="BK223" i="4"/>
  <c r="J198" i="4"/>
  <c r="BK170" i="4"/>
  <c r="J138" i="4"/>
  <c r="J263" i="4"/>
  <c r="J255" i="4"/>
  <c r="BK235" i="4"/>
  <c r="J183" i="4"/>
  <c r="J170" i="4"/>
  <c r="J133" i="4"/>
  <c r="BK126" i="5"/>
  <c r="BK125" i="5"/>
  <c r="J124" i="5"/>
  <c r="BK122" i="5"/>
  <c r="BK125" i="6"/>
  <c r="BK129" i="6"/>
  <c r="J126" i="6"/>
  <c r="J122" i="6"/>
  <c r="BK127" i="6"/>
  <c r="J124" i="6"/>
  <c r="BK295" i="2"/>
  <c r="J283" i="2"/>
  <c r="J269" i="2"/>
  <c r="J247" i="2"/>
  <c r="J233" i="2"/>
  <c r="J210" i="2"/>
  <c r="J174" i="2"/>
  <c r="J151" i="2"/>
  <c r="J134" i="2"/>
  <c r="BK291" i="2"/>
  <c r="J284" i="2"/>
  <c r="J274" i="2"/>
  <c r="J248" i="2"/>
  <c r="J237" i="2"/>
  <c r="BK209" i="2"/>
  <c r="J176" i="2"/>
  <c r="AS94" i="1"/>
  <c r="J242" i="2"/>
  <c r="J227" i="2"/>
  <c r="J199" i="2"/>
  <c r="J195" i="2"/>
  <c r="BK151" i="2"/>
  <c r="BK283" i="2"/>
  <c r="BK276" i="2"/>
  <c r="BK242" i="2"/>
  <c r="BK237" i="2"/>
  <c r="BK222" i="2"/>
  <c r="BK195" i="2"/>
  <c r="J184" i="2"/>
  <c r="J136" i="2"/>
  <c r="J135" i="3"/>
  <c r="BK123" i="3"/>
  <c r="J130" i="3"/>
  <c r="BK124" i="3"/>
  <c r="J131" i="3"/>
  <c r="BK255" i="4"/>
  <c r="BK241" i="4"/>
  <c r="BK230" i="4"/>
  <c r="J226" i="4"/>
  <c r="BK220" i="4"/>
  <c r="J211" i="4"/>
  <c r="BK208" i="4"/>
  <c r="J188" i="4"/>
  <c r="BK155" i="4"/>
  <c r="BK151" i="4"/>
  <c r="BK261" i="4"/>
  <c r="BK242" i="4"/>
  <c r="J233" i="4"/>
  <c r="BK229" i="4"/>
  <c r="J223" i="4"/>
  <c r="BK213" i="4"/>
  <c r="J208" i="4"/>
  <c r="BK198" i="4"/>
  <c r="BK183" i="4"/>
  <c r="BK157" i="4"/>
  <c r="J132" i="4"/>
  <c r="J258" i="4"/>
  <c r="BK245" i="4"/>
  <c r="BK233" i="4"/>
  <c r="BK209" i="4"/>
  <c r="BK185" i="4"/>
  <c r="J147" i="4"/>
  <c r="BK263" i="4"/>
  <c r="J257" i="4"/>
  <c r="J242" i="4"/>
  <c r="J202" i="4"/>
  <c r="J176" i="4"/>
  <c r="J154" i="4"/>
  <c r="BK128" i="5"/>
  <c r="J128" i="5"/>
  <c r="BK123" i="5"/>
  <c r="J127" i="5"/>
  <c r="J129" i="6"/>
  <c r="J125" i="6"/>
  <c r="BK128" i="6"/>
  <c r="BK126" i="6"/>
  <c r="J307" i="2"/>
  <c r="J291" i="2"/>
  <c r="J276" i="2"/>
  <c r="BK253" i="2"/>
  <c r="J241" i="2"/>
  <c r="J222" i="2"/>
  <c r="BK199" i="2"/>
  <c r="J167" i="2"/>
  <c r="J149" i="2"/>
  <c r="J306" i="2"/>
  <c r="J286" i="2"/>
  <c r="J278" i="2"/>
  <c r="J259" i="2"/>
  <c r="J240" i="2"/>
  <c r="BK227" i="2"/>
  <c r="BK184" i="2"/>
  <c r="BK149" i="2"/>
  <c r="J295" i="2"/>
  <c r="BK284" i="2"/>
  <c r="J243" i="2"/>
  <c r="BK235" i="2"/>
  <c r="J208" i="2"/>
  <c r="BK190" i="2"/>
  <c r="J181" i="2"/>
  <c r="BK174" i="2"/>
  <c r="BK136" i="2"/>
  <c r="BK307" i="2"/>
  <c r="BK278" i="2"/>
  <c r="J250" i="2"/>
  <c r="J239" i="2"/>
  <c r="BK231" i="2"/>
  <c r="BK203" i="2"/>
  <c r="J190" i="2"/>
  <c r="BK176" i="2"/>
  <c r="BK137" i="3"/>
  <c r="J124" i="3"/>
  <c r="BK126" i="3"/>
  <c r="BK135" i="3"/>
  <c r="J259" i="4"/>
  <c r="J245" i="4"/>
  <c r="J231" i="4"/>
  <c r="J227" i="4"/>
  <c r="BK222" i="4"/>
  <c r="J212" i="4"/>
  <c r="J205" i="4"/>
  <c r="J185" i="4"/>
  <c r="BK154" i="4"/>
  <c r="BK130" i="4"/>
  <c r="BK254" i="4"/>
  <c r="J241" i="4"/>
  <c r="BK231" i="4"/>
  <c r="BK226" i="4"/>
  <c r="BK221" i="4"/>
  <c r="BK212" i="4"/>
  <c r="BK204" i="4"/>
  <c r="J181" i="4"/>
  <c r="J151" i="4"/>
  <c r="J131" i="4"/>
  <c r="J253" i="4"/>
  <c r="J238" i="4"/>
  <c r="BK227" i="4"/>
  <c r="BK194" i="4"/>
  <c r="J157" i="4"/>
  <c r="BK131" i="4"/>
  <c r="J261" i="4"/>
  <c r="BK243" i="4"/>
  <c r="J210" i="4"/>
  <c r="BK174" i="4"/>
  <c r="BK147" i="4"/>
  <c r="J125" i="5"/>
  <c r="BK127" i="5"/>
  <c r="J126" i="5"/>
  <c r="J123" i="5"/>
  <c r="BK124" i="6"/>
  <c r="J127" i="6"/>
  <c r="BK121" i="6"/>
  <c r="BK123" i="6"/>
  <c r="BK122" i="6"/>
  <c r="BK133" i="2" l="1"/>
  <c r="J133" i="2" s="1"/>
  <c r="J98" i="2" s="1"/>
  <c r="BK192" i="2"/>
  <c r="J192" i="2" s="1"/>
  <c r="J101" i="2" s="1"/>
  <c r="P198" i="2"/>
  <c r="BK206" i="2"/>
  <c r="J206" i="2" s="1"/>
  <c r="J103" i="2" s="1"/>
  <c r="T232" i="2"/>
  <c r="R249" i="2"/>
  <c r="R275" i="2"/>
  <c r="R294" i="2"/>
  <c r="R289" i="2" s="1"/>
  <c r="R302" i="2"/>
  <c r="T122" i="3"/>
  <c r="T121" i="3" s="1"/>
  <c r="T120" i="3" s="1"/>
  <c r="T129" i="3"/>
  <c r="P129" i="4"/>
  <c r="T189" i="4"/>
  <c r="P197" i="4"/>
  <c r="T225" i="4"/>
  <c r="T244" i="4"/>
  <c r="T252" i="4"/>
  <c r="BK120" i="5"/>
  <c r="J120" i="5"/>
  <c r="J98" i="5"/>
  <c r="T133" i="2"/>
  <c r="T192" i="2"/>
  <c r="T198" i="2"/>
  <c r="P206" i="2"/>
  <c r="P232" i="2"/>
  <c r="P249" i="2"/>
  <c r="BK275" i="2"/>
  <c r="J275" i="2" s="1"/>
  <c r="J106" i="2" s="1"/>
  <c r="T294" i="2"/>
  <c r="T302" i="2"/>
  <c r="T289" i="2" s="1"/>
  <c r="P122" i="3"/>
  <c r="R129" i="3"/>
  <c r="BK129" i="4"/>
  <c r="J129" i="4" s="1"/>
  <c r="J98" i="4" s="1"/>
  <c r="R189" i="4"/>
  <c r="R197" i="4"/>
  <c r="R225" i="4"/>
  <c r="P244" i="4"/>
  <c r="BK252" i="4"/>
  <c r="J252" i="4"/>
  <c r="J106" i="4"/>
  <c r="R120" i="5"/>
  <c r="R119" i="5" s="1"/>
  <c r="R118" i="5" s="1"/>
  <c r="P120" i="6"/>
  <c r="P119" i="6"/>
  <c r="P118" i="6"/>
  <c r="AU99" i="1"/>
  <c r="R133" i="2"/>
  <c r="P192" i="2"/>
  <c r="BK198" i="2"/>
  <c r="J198" i="2"/>
  <c r="J102" i="2"/>
  <c r="T206" i="2"/>
  <c r="R232" i="2"/>
  <c r="T249" i="2"/>
  <c r="T275" i="2"/>
  <c r="BK294" i="2"/>
  <c r="J294" i="2"/>
  <c r="J110" i="2"/>
  <c r="P302" i="2"/>
  <c r="R122" i="3"/>
  <c r="R121" i="3" s="1"/>
  <c r="R120" i="3" s="1"/>
  <c r="BK129" i="3"/>
  <c r="J129" i="3" s="1"/>
  <c r="J99" i="3" s="1"/>
  <c r="R129" i="4"/>
  <c r="BK189" i="4"/>
  <c r="J189" i="4"/>
  <c r="J101" i="4"/>
  <c r="BK197" i="4"/>
  <c r="J197" i="4" s="1"/>
  <c r="J103" i="4" s="1"/>
  <c r="BK225" i="4"/>
  <c r="J225" i="4"/>
  <c r="J104" i="4"/>
  <c r="R244" i="4"/>
  <c r="P252" i="4"/>
  <c r="T120" i="5"/>
  <c r="T119" i="5" s="1"/>
  <c r="T118" i="5" s="1"/>
  <c r="T120" i="6"/>
  <c r="T119" i="6"/>
  <c r="T118" i="6" s="1"/>
  <c r="P133" i="2"/>
  <c r="R192" i="2"/>
  <c r="R198" i="2"/>
  <c r="R206" i="2"/>
  <c r="BK232" i="2"/>
  <c r="J232" i="2"/>
  <c r="J104" i="2"/>
  <c r="BK249" i="2"/>
  <c r="J249" i="2" s="1"/>
  <c r="J105" i="2" s="1"/>
  <c r="P275" i="2"/>
  <c r="P294" i="2"/>
  <c r="P289" i="2" s="1"/>
  <c r="BK302" i="2"/>
  <c r="J302" i="2"/>
  <c r="J111" i="2"/>
  <c r="BK122" i="3"/>
  <c r="J122" i="3"/>
  <c r="J98" i="3"/>
  <c r="P129" i="3"/>
  <c r="T129" i="4"/>
  <c r="P189" i="4"/>
  <c r="T197" i="4"/>
  <c r="P225" i="4"/>
  <c r="BK244" i="4"/>
  <c r="J244" i="4" s="1"/>
  <c r="J105" i="4" s="1"/>
  <c r="R252" i="4"/>
  <c r="P120" i="5"/>
  <c r="P119" i="5" s="1"/>
  <c r="P118" i="5" s="1"/>
  <c r="AU98" i="1" s="1"/>
  <c r="BK120" i="6"/>
  <c r="BK119" i="6"/>
  <c r="BK118" i="6"/>
  <c r="J118" i="6" s="1"/>
  <c r="J96" i="6" s="1"/>
  <c r="R120" i="6"/>
  <c r="R119" i="6"/>
  <c r="R118" i="6"/>
  <c r="BK184" i="4"/>
  <c r="J184" i="4"/>
  <c r="J99" i="4"/>
  <c r="BK187" i="4"/>
  <c r="J187" i="4"/>
  <c r="J100" i="4"/>
  <c r="BK290" i="2"/>
  <c r="J290" i="2" s="1"/>
  <c r="J109" i="2" s="1"/>
  <c r="BK189" i="2"/>
  <c r="J189" i="2"/>
  <c r="J99" i="2"/>
  <c r="BK287" i="2"/>
  <c r="J287" i="2"/>
  <c r="J107" i="2"/>
  <c r="BK136" i="3"/>
  <c r="J136" i="3"/>
  <c r="J100" i="3"/>
  <c r="BK262" i="4"/>
  <c r="J262" i="4" s="1"/>
  <c r="J107" i="4" s="1"/>
  <c r="J92" i="6"/>
  <c r="J112" i="6"/>
  <c r="F115" i="6"/>
  <c r="E85" i="6"/>
  <c r="BE125" i="6"/>
  <c r="BE123" i="6"/>
  <c r="BE126" i="6"/>
  <c r="BE127" i="6"/>
  <c r="BE121" i="6"/>
  <c r="BE122" i="6"/>
  <c r="BE124" i="6"/>
  <c r="BE128" i="6"/>
  <c r="BE129" i="6"/>
  <c r="J112" i="5"/>
  <c r="F115" i="5"/>
  <c r="BE124" i="5"/>
  <c r="BE128" i="5"/>
  <c r="E108" i="5"/>
  <c r="J115" i="5"/>
  <c r="BE125" i="5"/>
  <c r="BE121" i="5"/>
  <c r="BE122" i="5"/>
  <c r="BE123" i="5"/>
  <c r="BE126" i="5"/>
  <c r="BE127" i="5"/>
  <c r="E117" i="4"/>
  <c r="BE130" i="4"/>
  <c r="BE151" i="4"/>
  <c r="BE155" i="4"/>
  <c r="BE176" i="4"/>
  <c r="BE183" i="4"/>
  <c r="BE188" i="4"/>
  <c r="BE204" i="4"/>
  <c r="BE205" i="4"/>
  <c r="BE209" i="4"/>
  <c r="BE231" i="4"/>
  <c r="BE232" i="4"/>
  <c r="BE235" i="4"/>
  <c r="BE238" i="4"/>
  <c r="BE248" i="4"/>
  <c r="BE251" i="4"/>
  <c r="BE253" i="4"/>
  <c r="BE258" i="4"/>
  <c r="BE263" i="4"/>
  <c r="J92" i="4"/>
  <c r="J121" i="4"/>
  <c r="BE132" i="4"/>
  <c r="BE133" i="4"/>
  <c r="BE154" i="4"/>
  <c r="BE174" i="4"/>
  <c r="BE202" i="4"/>
  <c r="BE211" i="4"/>
  <c r="BE212" i="4"/>
  <c r="BE213" i="4"/>
  <c r="BE222" i="4"/>
  <c r="BE227" i="4"/>
  <c r="BE241" i="4"/>
  <c r="BE254" i="4"/>
  <c r="BE261" i="4"/>
  <c r="F92" i="4"/>
  <c r="BE131" i="4"/>
  <c r="BE152" i="4"/>
  <c r="BE185" i="4"/>
  <c r="BE190" i="4"/>
  <c r="BE208" i="4"/>
  <c r="BE210" i="4"/>
  <c r="BE214" i="4"/>
  <c r="BE224" i="4"/>
  <c r="BE226" i="4"/>
  <c r="BE229" i="4"/>
  <c r="BE243" i="4"/>
  <c r="BE245" i="4"/>
  <c r="BE259" i="4"/>
  <c r="BE134" i="4"/>
  <c r="BE138" i="4"/>
  <c r="BE147" i="4"/>
  <c r="BE157" i="4"/>
  <c r="BE170" i="4"/>
  <c r="BE180" i="4"/>
  <c r="BE181" i="4"/>
  <c r="BE194" i="4"/>
  <c r="BE198" i="4"/>
  <c r="BE220" i="4"/>
  <c r="BE221" i="4"/>
  <c r="BE223" i="4"/>
  <c r="BE228" i="4"/>
  <c r="BE230" i="4"/>
  <c r="BE233" i="4"/>
  <c r="BE234" i="4"/>
  <c r="BE242" i="4"/>
  <c r="BE255" i="4"/>
  <c r="BE257" i="4"/>
  <c r="BE260" i="4"/>
  <c r="E85" i="3"/>
  <c r="F92" i="3"/>
  <c r="BE123" i="3"/>
  <c r="BE130" i="3"/>
  <c r="J114" i="3"/>
  <c r="J117" i="3"/>
  <c r="BE132" i="3"/>
  <c r="BE135" i="3"/>
  <c r="BE137" i="3"/>
  <c r="BE124" i="3"/>
  <c r="BE126" i="3"/>
  <c r="BE127" i="3"/>
  <c r="BE125" i="3"/>
  <c r="BE131" i="3"/>
  <c r="BE134" i="3"/>
  <c r="E121" i="2"/>
  <c r="J125" i="2"/>
  <c r="J128" i="2"/>
  <c r="BE136" i="2"/>
  <c r="BE149" i="2"/>
  <c r="BE151" i="2"/>
  <c r="BE153" i="2"/>
  <c r="BE235" i="2"/>
  <c r="BE242" i="2"/>
  <c r="BE246" i="2"/>
  <c r="BE269" i="2"/>
  <c r="BE282" i="2"/>
  <c r="BE295" i="2"/>
  <c r="BE301" i="2"/>
  <c r="F92" i="2"/>
  <c r="BE135" i="2"/>
  <c r="BE152" i="2"/>
  <c r="BE167" i="2"/>
  <c r="BE209" i="2"/>
  <c r="BE227" i="2"/>
  <c r="BE233" i="2"/>
  <c r="BE237" i="2"/>
  <c r="BE247" i="2"/>
  <c r="BE248" i="2"/>
  <c r="BE253" i="2"/>
  <c r="BE259" i="2"/>
  <c r="BE274" i="2"/>
  <c r="BE276" i="2"/>
  <c r="BE283" i="2"/>
  <c r="BE286" i="2"/>
  <c r="BE306" i="2"/>
  <c r="BE307" i="2"/>
  <c r="BE134" i="2"/>
  <c r="BE141" i="2"/>
  <c r="BE170" i="2"/>
  <c r="BE181" i="2"/>
  <c r="BE195" i="2"/>
  <c r="BE199" i="2"/>
  <c r="BE203" i="2"/>
  <c r="BE207" i="2"/>
  <c r="BE210" i="2"/>
  <c r="BE211" i="2"/>
  <c r="BE231" i="2"/>
  <c r="BE240" i="2"/>
  <c r="BE241" i="2"/>
  <c r="BE250" i="2"/>
  <c r="BE284" i="2"/>
  <c r="BE285" i="2"/>
  <c r="BE288" i="2"/>
  <c r="BE291" i="2"/>
  <c r="BE174" i="2"/>
  <c r="BE176" i="2"/>
  <c r="BE177" i="2"/>
  <c r="BE182" i="2"/>
  <c r="BE184" i="2"/>
  <c r="BE190" i="2"/>
  <c r="BE193" i="2"/>
  <c r="BE208" i="2"/>
  <c r="BE222" i="2"/>
  <c r="BE234" i="2"/>
  <c r="BE236" i="2"/>
  <c r="BE238" i="2"/>
  <c r="BE239" i="2"/>
  <c r="BE243" i="2"/>
  <c r="BE277" i="2"/>
  <c r="BE278" i="2"/>
  <c r="BE280" i="2"/>
  <c r="BE281" i="2"/>
  <c r="BE303" i="2"/>
  <c r="F37" i="2"/>
  <c r="BD95" i="1" s="1"/>
  <c r="F34" i="2"/>
  <c r="BA95" i="1" s="1"/>
  <c r="J34" i="3"/>
  <c r="AW96" i="1" s="1"/>
  <c r="F37" i="3"/>
  <c r="BD96" i="1"/>
  <c r="F34" i="3"/>
  <c r="BA96" i="1" s="1"/>
  <c r="F35" i="4"/>
  <c r="BB97" i="1"/>
  <c r="F37" i="4"/>
  <c r="BD97" i="1" s="1"/>
  <c r="F35" i="6"/>
  <c r="BB99" i="1" s="1"/>
  <c r="J34" i="6"/>
  <c r="AW99" i="1" s="1"/>
  <c r="F35" i="2"/>
  <c r="BB95" i="1"/>
  <c r="F36" i="2"/>
  <c r="BC95" i="1" s="1"/>
  <c r="J34" i="4"/>
  <c r="AW97" i="1"/>
  <c r="F34" i="4"/>
  <c r="BA97" i="1" s="1"/>
  <c r="F34" i="5"/>
  <c r="BA98" i="1" s="1"/>
  <c r="J34" i="5"/>
  <c r="AW98" i="1" s="1"/>
  <c r="F35" i="5"/>
  <c r="BB98" i="1" s="1"/>
  <c r="F34" i="6"/>
  <c r="BA99" i="1" s="1"/>
  <c r="F36" i="6"/>
  <c r="BC99" i="1"/>
  <c r="J34" i="2"/>
  <c r="AW95" i="1" s="1"/>
  <c r="F36" i="3"/>
  <c r="BC96" i="1" s="1"/>
  <c r="F35" i="3"/>
  <c r="BB96" i="1" s="1"/>
  <c r="F36" i="4"/>
  <c r="BC97" i="1" s="1"/>
  <c r="F36" i="5"/>
  <c r="BC98" i="1" s="1"/>
  <c r="F37" i="5"/>
  <c r="BD98" i="1"/>
  <c r="F37" i="6"/>
  <c r="BD99" i="1" s="1"/>
  <c r="R128" i="4" l="1"/>
  <c r="R127" i="4"/>
  <c r="T132" i="2"/>
  <c r="T131" i="2" s="1"/>
  <c r="T128" i="4"/>
  <c r="T127" i="4"/>
  <c r="P132" i="2"/>
  <c r="P131" i="2" s="1"/>
  <c r="AU95" i="1" s="1"/>
  <c r="P121" i="3"/>
  <c r="P120" i="3"/>
  <c r="AU96" i="1"/>
  <c r="R132" i="2"/>
  <c r="R131" i="2"/>
  <c r="P128" i="4"/>
  <c r="P127" i="4" s="1"/>
  <c r="AU97" i="1" s="1"/>
  <c r="BK289" i="2"/>
  <c r="J289" i="2" s="1"/>
  <c r="J108" i="2" s="1"/>
  <c r="BK119" i="5"/>
  <c r="J119" i="5"/>
  <c r="J97" i="5"/>
  <c r="J119" i="6"/>
  <c r="J97" i="6" s="1"/>
  <c r="J120" i="6"/>
  <c r="J98" i="6"/>
  <c r="BK128" i="4"/>
  <c r="J128" i="4"/>
  <c r="J97" i="4"/>
  <c r="BK132" i="2"/>
  <c r="J132" i="2" s="1"/>
  <c r="J97" i="2" s="1"/>
  <c r="BK121" i="3"/>
  <c r="J121" i="3"/>
  <c r="J97" i="3"/>
  <c r="J33" i="3"/>
  <c r="AV96" i="1" s="1"/>
  <c r="AT96" i="1" s="1"/>
  <c r="F33" i="4"/>
  <c r="AZ97" i="1" s="1"/>
  <c r="F33" i="2"/>
  <c r="AZ95" i="1" s="1"/>
  <c r="J33" i="4"/>
  <c r="AV97" i="1" s="1"/>
  <c r="AT97" i="1" s="1"/>
  <c r="J30" i="6"/>
  <c r="AG99" i="1"/>
  <c r="F33" i="3"/>
  <c r="AZ96" i="1" s="1"/>
  <c r="F33" i="5"/>
  <c r="AZ98" i="1" s="1"/>
  <c r="J33" i="5"/>
  <c r="AV98" i="1"/>
  <c r="AT98" i="1"/>
  <c r="BB94" i="1"/>
  <c r="W31" i="1" s="1"/>
  <c r="F33" i="6"/>
  <c r="AZ99" i="1"/>
  <c r="BC94" i="1"/>
  <c r="W32" i="1" s="1"/>
  <c r="J33" i="2"/>
  <c r="AV95" i="1"/>
  <c r="AT95" i="1"/>
  <c r="J33" i="6"/>
  <c r="AV99" i="1"/>
  <c r="AT99" i="1"/>
  <c r="AN99" i="1" s="1"/>
  <c r="BD94" i="1"/>
  <c r="W33" i="1"/>
  <c r="BA94" i="1"/>
  <c r="AW94" i="1"/>
  <c r="AK30" i="1" s="1"/>
  <c r="BK120" i="3" l="1"/>
  <c r="J120" i="3"/>
  <c r="J96" i="3"/>
  <c r="BK131" i="2"/>
  <c r="J131" i="2" s="1"/>
  <c r="J96" i="2" s="1"/>
  <c r="BK127" i="4"/>
  <c r="J127" i="4" s="1"/>
  <c r="J96" i="4" s="1"/>
  <c r="BK118" i="5"/>
  <c r="J118" i="5" s="1"/>
  <c r="J30" i="5" s="1"/>
  <c r="AG98" i="1" s="1"/>
  <c r="J39" i="6"/>
  <c r="AU94" i="1"/>
  <c r="AY94" i="1"/>
  <c r="AX94" i="1"/>
  <c r="AZ94" i="1"/>
  <c r="AV94" i="1" s="1"/>
  <c r="AK29" i="1" s="1"/>
  <c r="W30" i="1"/>
  <c r="J39" i="5" l="1"/>
  <c r="J96" i="5"/>
  <c r="AN98" i="1"/>
  <c r="J30" i="2"/>
  <c r="AG95" i="1"/>
  <c r="W29" i="1"/>
  <c r="J30" i="4"/>
  <c r="AG97" i="1"/>
  <c r="AN97" i="1" s="1"/>
  <c r="J30" i="3"/>
  <c r="AG96" i="1" s="1"/>
  <c r="AT94" i="1"/>
  <c r="J39" i="3" l="1"/>
  <c r="J39" i="4"/>
  <c r="J39" i="2"/>
  <c r="AN96" i="1"/>
  <c r="AN95" i="1"/>
  <c r="AG94" i="1"/>
  <c r="AK26" i="1"/>
  <c r="AN94" i="1" l="1"/>
  <c r="AK35" i="1"/>
</calcChain>
</file>

<file path=xl/sharedStrings.xml><?xml version="1.0" encoding="utf-8"?>
<sst xmlns="http://schemas.openxmlformats.org/spreadsheetml/2006/main" count="4779" uniqueCount="709">
  <si>
    <t>Export Komplet</t>
  </si>
  <si>
    <t/>
  </si>
  <si>
    <t>2.0</t>
  </si>
  <si>
    <t>False</t>
  </si>
  <si>
    <t>{d22c9592-dab1-4cba-acae-628241afc97b}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</si>
  <si>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</si>
  <si>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</si>
  <si>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</si>
  <si>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</si>
  <si>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</si>
  <si>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</si>
  <si>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</si>
  <si>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</si>
  <si>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</si>
  <si>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KI180-12/2018A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</si>
  <si>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</si>
  <si>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</si>
  <si>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KSO:</t>
  </si>
  <si>
    <t>CC-CZ:</t>
  </si>
  <si>
    <t>Místo:</t>
  </si>
  <si>
    <t>Obec Doubrava</t>
  </si>
  <si>
    <t>Datum:</t>
  </si>
  <si>
    <t>Zadavatel:</t>
  </si>
  <si>
    <t>IČ:</t>
  </si>
  <si>
    <t>DIČ:</t>
  </si>
  <si>
    <t>Uchazeč:</t>
  </si>
  <si>
    <t>Vyplň údaj</t>
  </si>
  <si>
    <t>Projektant:</t>
  </si>
  <si>
    <t>87154528</t>
  </si>
  <si>
    <t>Ing. Jana Sýkorová, Lipník nad Bečvou</t>
  </si>
  <si>
    <t>6358270864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</si>
  <si>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</si>
  <si>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</si>
  <si>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</si>
  <si>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</si>
  <si>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</si>
  <si>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</si>
  <si>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</si>
  <si>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</si>
  <si>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</si>
  <si>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</si>
  <si>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</si>
  <si>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</si>
  <si>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</si>
  <si>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</si>
  <si>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</si>
  <si>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</si>
  <si>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</si>
  <si>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</si>
  <si>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</si>
  <si>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</si>
  <si>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</si>
  <si>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</si>
  <si>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</si>
  <si>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</si>
  <si>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</si>
  <si>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</si>
  <si>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</si>
  <si>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</si>
  <si>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</si>
  <si>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</si>
  <si>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</si>
  <si>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</si>
  <si>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</si>
  <si>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</si>
  <si>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</si>
  <si>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</si>
  <si>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</si>
  <si>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</si>
  <si>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</si>
  <si>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</si>
  <si>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</si>
  <si>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</si>
  <si>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</si>
  <si>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</si>
  <si>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</si>
  <si>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</si>
  <si>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</si>
  <si>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</si>
  <si>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</si>
  <si>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IO 01</t>
  </si>
  <si>
    <t>Kanalizace z ČOV1, likvidace ČOV 1</t>
  </si>
  <si>
    <t>STA</t>
  </si>
  <si>
    <t>1</t>
  </si>
  <si>
    <t>{d4f1b9db-38ca-4300-aa98-f91e57730f0a}</t>
  </si>
  <si>
    <t>2</t>
  </si>
  <si>
    <t>IO 01a</t>
  </si>
  <si>
    <t>Likvidace vodovodní přípojky</t>
  </si>
  <si>
    <t>{4a8d0a23-7208-4607-8396-1b3aa45fe571}</t>
  </si>
  <si>
    <t>IO 02</t>
  </si>
  <si>
    <t>Kanalizace z ČOV2, likvidace ČOV 2</t>
  </si>
  <si>
    <t>{afcb7d0b-5e97-4de8-96dd-e538360d2ec1}</t>
  </si>
  <si>
    <t>VON 1</t>
  </si>
  <si>
    <t>Vedlejší rozpočtové náklady</t>
  </si>
  <si>
    <t>{57e7d7ba-5400-4eb4-8400-5b492a68db17}</t>
  </si>
  <si>
    <t>VON 2</t>
  </si>
  <si>
    <t>Ostatní rozpočtové náklady</t>
  </si>
  <si>
    <t>{79a874ba-0193-4d8b-8844-4af9b2821641}</t>
  </si>
  <si>
    <t>KRYCÍ LIST SOUPISU PRACÍ</t>
  </si>
  <si>
    <t>Objekt:</t>
  </si>
  <si>
    <t>IO 01 - Kanalizace z ČOV1, likvidace ČOV 1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</si>
  <si>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</si>
  <si>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</si>
  <si>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</si>
  <si>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</si>
  <si>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</si>
  <si>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</si>
  <si>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</si>
  <si>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</si>
  <si>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</si>
  <si>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</si>
  <si>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</si>
  <si>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8 - Trubní vedení</t>
  </si>
  <si>
    <t xml:space="preserve">    8.1 - Šachty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</si>
  <si>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</si>
  <si>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</si>
  <si>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</si>
  <si>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</si>
  <si>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713 - Izolace tepelné</t>
  </si>
  <si>
    <t xml:space="preserve">    762 - Konstrukce tesařské</t>
  </si>
  <si>
    <t xml:space="preserve">    765 - Krytina skládaná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</si>
  <si>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</si>
  <si>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</si>
  <si>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</si>
  <si>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</si>
  <si>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</si>
  <si>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</si>
  <si>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</si>
  <si>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</si>
  <si>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</si>
  <si>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</si>
  <si>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</si>
  <si>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</si>
  <si>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</si>
  <si>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</si>
  <si>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</si>
  <si>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</si>
  <si>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</si>
  <si>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</si>
  <si>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115101201</t>
  </si>
  <si>
    <t>Čerpání vody na dopravní výšku do 10 m průměrný přítok do 500 l/min</t>
  </si>
  <si>
    <t>hod</t>
  </si>
  <si>
    <t>CS ÚRS 2022 02</t>
  </si>
  <si>
    <t>4</t>
  </si>
  <si>
    <t>1941007432</t>
  </si>
  <si>
    <t>115101301</t>
  </si>
  <si>
    <t>Pohotovost čerpací soupravy pro dopravní výšku do 10 m přítok do 500 l/min</t>
  </si>
  <si>
    <t>den</t>
  </si>
  <si>
    <t>-10448301</t>
  </si>
  <si>
    <t>3</t>
  </si>
  <si>
    <t>121103111</t>
  </si>
  <si>
    <t>Skrývka zemin schopných zúrodnění v rovině a svahu do 1:5</t>
  </si>
  <si>
    <t>m3</t>
  </si>
  <si>
    <t>821416585</t>
  </si>
  <si>
    <t>VV</t>
  </si>
  <si>
    <t>"skrývka"</t>
  </si>
  <si>
    <t>40*1,2*0,2</t>
  </si>
  <si>
    <t>0,6*2,5*0,2*2*4"rozšíření výkopu"</t>
  </si>
  <si>
    <t>Součet</t>
  </si>
  <si>
    <t>132254203</t>
  </si>
  <si>
    <t>Hloubení zapažených rýh š do 2000 mm v hornině třídy těžitelnosti I skupiny 3 objem do 100 m3</t>
  </si>
  <si>
    <t>1986634795</t>
  </si>
  <si>
    <t>40*1,2*1,6</t>
  </si>
  <si>
    <t>"rozšíření pro šachty"</t>
  </si>
  <si>
    <t>0,6*2,5*1,6*2*4</t>
  </si>
  <si>
    <t>-40*1,2*0,2</t>
  </si>
  <si>
    <t>-0,6*2,5*0,2*2*4</t>
  </si>
  <si>
    <t>5</t>
  </si>
  <si>
    <t>151101101</t>
  </si>
  <si>
    <t>Zřízení příložného pažení a rozepření stěn rýh hl do 2 m</t>
  </si>
  <si>
    <t>m2</t>
  </si>
  <si>
    <t>-329537163</t>
  </si>
  <si>
    <t>40*1,6*2</t>
  </si>
  <si>
    <t>6</t>
  </si>
  <si>
    <t>151101111</t>
  </si>
  <si>
    <t>Odstranění příložného pažení a rozepření stěn rýh hl do 2 m</t>
  </si>
  <si>
    <t>5252075</t>
  </si>
  <si>
    <t>7</t>
  </si>
  <si>
    <t>162206111</t>
  </si>
  <si>
    <t>Vodorovné přemístění do 20 m bez naložení výkopku ze zemin schopných zúrodnění</t>
  </si>
  <si>
    <t>-560152390</t>
  </si>
  <si>
    <t>8</t>
  </si>
  <si>
    <t>174101101</t>
  </si>
  <si>
    <t>Zásyp jam, šachet rýh nebo kolem objektů sypaninou se zhutněním</t>
  </si>
  <si>
    <t>-960518822</t>
  </si>
  <si>
    <t>"vytěžená"</t>
  </si>
  <si>
    <t>84</t>
  </si>
  <si>
    <t>"vytlačená"</t>
  </si>
  <si>
    <t>-6,84"lože</t>
  </si>
  <si>
    <t>-28,8"obsyp</t>
  </si>
  <si>
    <t>-0,907"podkl. desky"</t>
  </si>
  <si>
    <t>-3,14*0,65*0,65*1,5*4"šachty"</t>
  </si>
  <si>
    <t>Mezisoučet</t>
  </si>
  <si>
    <t>"zásyp po ČOV"</t>
  </si>
  <si>
    <t>3,8*10,85*1,8</t>
  </si>
  <si>
    <t>11,65*6,2*1,5</t>
  </si>
  <si>
    <t>9</t>
  </si>
  <si>
    <t>M</t>
  </si>
  <si>
    <t>58331200</t>
  </si>
  <si>
    <t>štěrkopísek netříděný zásypový</t>
  </si>
  <si>
    <t>t</t>
  </si>
  <si>
    <t>939286848</t>
  </si>
  <si>
    <t>222,052-84</t>
  </si>
  <si>
    <t>138,052*1,67 'Přepočtené koeficientem množství</t>
  </si>
  <si>
    <t>10</t>
  </si>
  <si>
    <t>175151101</t>
  </si>
  <si>
    <t>Obsypání potrubí strojně sypaninou bez prohození, uloženou do 3 m</t>
  </si>
  <si>
    <t>638042047</t>
  </si>
  <si>
    <t>40*1,2*0,6</t>
  </si>
  <si>
    <t>-3,14*0,15*0,15*40</t>
  </si>
  <si>
    <t>11</t>
  </si>
  <si>
    <t>58343872</t>
  </si>
  <si>
    <t>kamenivo drcené hrubé frakce 8/16</t>
  </si>
  <si>
    <t>-1588026620</t>
  </si>
  <si>
    <t>25,974*1,67 'Přepočtené koeficientem množství</t>
  </si>
  <si>
    <t>12</t>
  </si>
  <si>
    <t>181351103</t>
  </si>
  <si>
    <t>Rozprostření ornice tl vrstvy do 200 mm pl přes 100 do 500 m2 v rovině nebo ve svahu do 1:5 strojně</t>
  </si>
  <si>
    <t>-509950430</t>
  </si>
  <si>
    <t>13</t>
  </si>
  <si>
    <t>10364101</t>
  </si>
  <si>
    <t>zemina pro terénní úpravy -  ornice</t>
  </si>
  <si>
    <t>-430720674</t>
  </si>
  <si>
    <t>"doplnění po ČOV"</t>
  </si>
  <si>
    <t>7*12*0,2</t>
  </si>
  <si>
    <t>16,8*1,5 'Přepočtené koeficientem množství</t>
  </si>
  <si>
    <t>14</t>
  </si>
  <si>
    <t>181411131</t>
  </si>
  <si>
    <t>Založení parkového trávníku výsevem plochy do 1000 m2 v rovině a ve svahu do 1:5</t>
  </si>
  <si>
    <t>-1992570173</t>
  </si>
  <si>
    <t>00572410</t>
  </si>
  <si>
    <t>osivo směs travní parková</t>
  </si>
  <si>
    <t>kg</t>
  </si>
  <si>
    <t>-1736573971</t>
  </si>
  <si>
    <t>144*0,05 'Přepočtené koeficientem množství</t>
  </si>
  <si>
    <t>16</t>
  </si>
  <si>
    <t>181951112</t>
  </si>
  <si>
    <t>Úprava pláně v hornině třídy těžitelnosti I skupiny 1 až 3 se zhutněním strojně</t>
  </si>
  <si>
    <t>1091678986</t>
  </si>
  <si>
    <t>40*1,2</t>
  </si>
  <si>
    <t>0,6*2,5*2*4</t>
  </si>
  <si>
    <t>7*12"po ČOV"</t>
  </si>
  <si>
    <t>Zakládání</t>
  </si>
  <si>
    <t>17</t>
  </si>
  <si>
    <t>212750101</t>
  </si>
  <si>
    <t>Trativod z drenážních trubek PVC-U SN 4 perforace 360° včetně lože otevřený výkop DN 100 pro budovy plocha pro vtékání vody min. 80 cm2/m</t>
  </si>
  <si>
    <t>m</t>
  </si>
  <si>
    <t>-1645144247</t>
  </si>
  <si>
    <t>Svislé a kompletní konstrukce</t>
  </si>
  <si>
    <t>Vodorovné konstrukce</t>
  </si>
  <si>
    <t>18</t>
  </si>
  <si>
    <t>451572111</t>
  </si>
  <si>
    <t>Lože pod potrubí otevřený výkop z kameniva drobného těženého</t>
  </si>
  <si>
    <t>1922025060</t>
  </si>
  <si>
    <t>38*1,2*0,15</t>
  </si>
  <si>
    <t>19</t>
  </si>
  <si>
    <t>452311131</t>
  </si>
  <si>
    <t>Podkladní desky z betonu prostého tř. C 12/15 otevřený výkop</t>
  </si>
  <si>
    <t>1259730290</t>
  </si>
  <si>
    <t>"pod Š1-4"</t>
  </si>
  <si>
    <t>3,14*0,85*0,85*0,1*4</t>
  </si>
  <si>
    <t>Úpravy povrchů, podlahy a osazování výplní</t>
  </si>
  <si>
    <t>20</t>
  </si>
  <si>
    <t>631342332</t>
  </si>
  <si>
    <t>Zafoukání původního potrubí</t>
  </si>
  <si>
    <t>-1004524774</t>
  </si>
  <si>
    <t>3,14*0,125*0,125*6,5</t>
  </si>
  <si>
    <t>3,14*0,125*0,125*8,5</t>
  </si>
  <si>
    <t>632452113</t>
  </si>
  <si>
    <t>Potěr cementový dna šachet hlazený ocelovým hladítkem</t>
  </si>
  <si>
    <t>-551694781</t>
  </si>
  <si>
    <t>"tvarování dna šachty"</t>
  </si>
  <si>
    <t>3,14*0,5*0,5</t>
  </si>
  <si>
    <t>Trubní vedení</t>
  </si>
  <si>
    <t>22</t>
  </si>
  <si>
    <t>871363121</t>
  </si>
  <si>
    <t>Montáž kanalizačního potrubí z PVC těsněné gumovým kroužkem otevřený výkop sklon do 20 % DN 250</t>
  </si>
  <si>
    <t>-1197853932</t>
  </si>
  <si>
    <t>23</t>
  </si>
  <si>
    <t>28612010</t>
  </si>
  <si>
    <t>trubka kanalizační PVC plnostěnná třívrstvá DN 250x1000 mm SN 12</t>
  </si>
  <si>
    <t>1056907133</t>
  </si>
  <si>
    <t>24</t>
  </si>
  <si>
    <t>871373121</t>
  </si>
  <si>
    <t>Montáž kanalizačního potrubí z PVC těsněné gumovým kroužkem otevřený výkop sklon do 20 % DN 315</t>
  </si>
  <si>
    <t>-245855302</t>
  </si>
  <si>
    <t>25</t>
  </si>
  <si>
    <t>28612018</t>
  </si>
  <si>
    <t>trubka kanalizační PVC plnostěnná třívrstvá DN 315x6000 mm SN 12</t>
  </si>
  <si>
    <t>668704676</t>
  </si>
  <si>
    <t>26</t>
  </si>
  <si>
    <t>894302152</t>
  </si>
  <si>
    <t>Stěny šachet tl nad 200 mm ze ŽB se zvýšenými nároky na prostředí tř. C 25/30</t>
  </si>
  <si>
    <t>-1665063244</t>
  </si>
  <si>
    <t>"XC3, XF3 - Dmax 16-S3"</t>
  </si>
  <si>
    <t>"Š4"</t>
  </si>
  <si>
    <t>3,14*0,75*0,75*0,9</t>
  </si>
  <si>
    <t>-3,14*0,5*0,5*0,65</t>
  </si>
  <si>
    <t>"obetonování spojů potrubí"</t>
  </si>
  <si>
    <t>0,65*0,65*0,3</t>
  </si>
  <si>
    <t>27</t>
  </si>
  <si>
    <t>894502201</t>
  </si>
  <si>
    <t>Bednění stěn šachet pravoúhlých nebo vícehranných oboustranné</t>
  </si>
  <si>
    <t>9753117</t>
  </si>
  <si>
    <t>"bloky"</t>
  </si>
  <si>
    <t>0,65*2*(0,3+0,65)</t>
  </si>
  <si>
    <t>28</t>
  </si>
  <si>
    <t>894502401</t>
  </si>
  <si>
    <t>Bednění stěn šachet kruhových oboustranné</t>
  </si>
  <si>
    <t>-705656906</t>
  </si>
  <si>
    <t>3,14*1,5*0,9</t>
  </si>
  <si>
    <t>3,14*1*0,65</t>
  </si>
  <si>
    <t>29</t>
  </si>
  <si>
    <t>894608211</t>
  </si>
  <si>
    <t>Výztuž šachet ze svařovaných sítí typu Kari</t>
  </si>
  <si>
    <t>-374405887</t>
  </si>
  <si>
    <t>8.1</t>
  </si>
  <si>
    <t>Šachty</t>
  </si>
  <si>
    <t>30</t>
  </si>
  <si>
    <t>452112111</t>
  </si>
  <si>
    <t>Osazení betonových prstenců nebo rámů v do 100 mm</t>
  </si>
  <si>
    <t>kus</t>
  </si>
  <si>
    <t>-170835940</t>
  </si>
  <si>
    <t>31</t>
  </si>
  <si>
    <t>59224187</t>
  </si>
  <si>
    <t>prstenec šachtový vyrovnávací betonový 625x120x100mm</t>
  </si>
  <si>
    <t>-1335897091</t>
  </si>
  <si>
    <t>32</t>
  </si>
  <si>
    <t>59224188</t>
  </si>
  <si>
    <t>prstenec šachtový vyrovnávací betonový 625x120x120mm</t>
  </si>
  <si>
    <t>-762664251</t>
  </si>
  <si>
    <t>33</t>
  </si>
  <si>
    <t>59224184</t>
  </si>
  <si>
    <t>prstenec šachtový vyrovnávací betonový 625x120x40mm</t>
  </si>
  <si>
    <t>-538508848</t>
  </si>
  <si>
    <t>34</t>
  </si>
  <si>
    <t>894411311</t>
  </si>
  <si>
    <t>Osazení železobetonových dílců pro šachty skruží rovných</t>
  </si>
  <si>
    <t>-1085463132</t>
  </si>
  <si>
    <t>35</t>
  </si>
  <si>
    <t>59224068</t>
  </si>
  <si>
    <t>skruž betonová DN 1000x500 PS, 100x50x12 cm</t>
  </si>
  <si>
    <t>1930723909</t>
  </si>
  <si>
    <t>36</t>
  </si>
  <si>
    <t>59224066</t>
  </si>
  <si>
    <t>skruž betonová DN 1000x250 PS, 100x25x12 cm</t>
  </si>
  <si>
    <t>582016693</t>
  </si>
  <si>
    <t>37</t>
  </si>
  <si>
    <t>894412411</t>
  </si>
  <si>
    <t>Osazení železobetonových dílců pro šachty skruží přechodových</t>
  </si>
  <si>
    <t>-1863632649</t>
  </si>
  <si>
    <t>38</t>
  </si>
  <si>
    <t>PFB.1121601</t>
  </si>
  <si>
    <t>Deska zákrytová TZK-Q.1 100-63/17</t>
  </si>
  <si>
    <t>16881314</t>
  </si>
  <si>
    <t>39</t>
  </si>
  <si>
    <t>894414111</t>
  </si>
  <si>
    <t>Osazení železobetonových dílců pro šachty skruží základových (dno)</t>
  </si>
  <si>
    <t>745765690</t>
  </si>
  <si>
    <t>40</t>
  </si>
  <si>
    <t>59224339</t>
  </si>
  <si>
    <t>dno betonové šachty kanalizační přímé 100x100x60cm</t>
  </si>
  <si>
    <t>1044549572</t>
  </si>
  <si>
    <t>"úhel žlabu, dle PD"</t>
  </si>
  <si>
    <t>41</t>
  </si>
  <si>
    <t>59224348</t>
  </si>
  <si>
    <t>těsnění elastomerové pro spojení šachetních dílů DN 1000</t>
  </si>
  <si>
    <t>2049184484</t>
  </si>
  <si>
    <t>42</t>
  </si>
  <si>
    <t>899104112</t>
  </si>
  <si>
    <t>Osazení poklopů litinových nebo ocelových včetně rámů pro třídu zatížení D400, E600</t>
  </si>
  <si>
    <t>1817009609</t>
  </si>
  <si>
    <t>43</t>
  </si>
  <si>
    <t>28661935</t>
  </si>
  <si>
    <t>poklop šachtový litinový dno DN 600 pro třídu zatížení D400</t>
  </si>
  <si>
    <t>391557936</t>
  </si>
  <si>
    <t>Ostatní konstrukce a práce, bourání</t>
  </si>
  <si>
    <t>44</t>
  </si>
  <si>
    <t>931998112</t>
  </si>
  <si>
    <t>Těsnění prostupů trubky bitumenovým tmelem</t>
  </si>
  <si>
    <t>-1557588995</t>
  </si>
  <si>
    <t>45</t>
  </si>
  <si>
    <t>KRN.56284672</t>
  </si>
  <si>
    <t>pásek bobtnavý do pracovních spar betonových konstrukcí bentonitový Aquastop 15 x 10 mm</t>
  </si>
  <si>
    <t>-1788492277</t>
  </si>
  <si>
    <t>3,14*0,3*2</t>
  </si>
  <si>
    <t>3,14*0,25*2</t>
  </si>
  <si>
    <t>46</t>
  </si>
  <si>
    <t>961055111</t>
  </si>
  <si>
    <t>Bourání základů ze ŽB</t>
  </si>
  <si>
    <t>1677305413</t>
  </si>
  <si>
    <t>"ČOV"</t>
  </si>
  <si>
    <t>"stěny"</t>
  </si>
  <si>
    <t>2*(11,65+6,2)*0,4*2,25</t>
  </si>
  <si>
    <t>2*(10,85+3)*0,4*1,5</t>
  </si>
  <si>
    <t>2*(10,85+3)*0,3*1</t>
  </si>
  <si>
    <t>2*0,9*1*0,25</t>
  </si>
  <si>
    <t>"dno"</t>
  </si>
  <si>
    <t>6,2*11,65*0,4</t>
  </si>
  <si>
    <t>47</t>
  </si>
  <si>
    <t>962032231</t>
  </si>
  <si>
    <t>Bourání zdiva z cihel pálených nebo vápenopískových na MV nebo MVC přes 1 m3</t>
  </si>
  <si>
    <t>-1685340149</t>
  </si>
  <si>
    <t>"štíty ČOV"</t>
  </si>
  <si>
    <t>2,8*2,8*0,3</t>
  </si>
  <si>
    <t>48</t>
  </si>
  <si>
    <t>38641111</t>
  </si>
  <si>
    <t>Demontáž technologie DČB 16/2, vč. likvidace</t>
  </si>
  <si>
    <t>-1092413821</t>
  </si>
  <si>
    <t>997</t>
  </si>
  <si>
    <t>Přesun sutě</t>
  </si>
  <si>
    <t>49</t>
  </si>
  <si>
    <t>997013111</t>
  </si>
  <si>
    <t>Vnitrostaveništní doprava suti a vybouraných hmot pro budovy v do 6 m s použitím mechanizace</t>
  </si>
  <si>
    <t>539957011</t>
  </si>
  <si>
    <t>50</t>
  </si>
  <si>
    <t>997013501</t>
  </si>
  <si>
    <t>Odvoz suti a vybouraných hmot na skládku nebo meziskládku do 1 km se složením</t>
  </si>
  <si>
    <t>-1267254508</t>
  </si>
  <si>
    <t>51</t>
  </si>
  <si>
    <t>997013509</t>
  </si>
  <si>
    <t>Příplatek k odvozu suti a vybouraných hmot na skládku ZKD 1 km přes 1 km</t>
  </si>
  <si>
    <t>-1406793683</t>
  </si>
  <si>
    <t>224,094*9 'Přepočtené koeficientem množství</t>
  </si>
  <si>
    <t>52</t>
  </si>
  <si>
    <t>997013862</t>
  </si>
  <si>
    <t>Poplatek za uložení stavebního odpadu na recyklační skládce (skládkovné) z armovaného betonu kód odpadu 17 01 01</t>
  </si>
  <si>
    <t>214578991</t>
  </si>
  <si>
    <t>53</t>
  </si>
  <si>
    <t>997013863</t>
  </si>
  <si>
    <t>Poplatek za uložení stavebního odpadu na recyklační skládce (skládkovné) cihelného kód odpadu 17 01 02</t>
  </si>
  <si>
    <t>-591965017</t>
  </si>
  <si>
    <t>54</t>
  </si>
  <si>
    <t>997013867</t>
  </si>
  <si>
    <t>Poplatek za uložení stavebního odpadu na recyklační skládce (skládkovné) z tašek a keramických výrobků kód odpadu 17 01 03</t>
  </si>
  <si>
    <t>-2125545625</t>
  </si>
  <si>
    <t>55</t>
  </si>
  <si>
    <t>997013811</t>
  </si>
  <si>
    <t>Poplatek za uložení na skládce (skládkovné) stavebního odpadu dřevěného kód odpadu 170 201</t>
  </si>
  <si>
    <t>1971431762</t>
  </si>
  <si>
    <t>56</t>
  </si>
  <si>
    <t>997013814</t>
  </si>
  <si>
    <t>Poplatek za uložení na skládce (skládkovné) stavebního odpadu izolací kód odpadu 170 604</t>
  </si>
  <si>
    <t>-1349953262</t>
  </si>
  <si>
    <t>57</t>
  </si>
  <si>
    <t>997013821</t>
  </si>
  <si>
    <t>Poplatek za uložení na skládce (skládkovné) stavebního odpadu s obsahem azbestu kód odpadu 170 605</t>
  </si>
  <si>
    <t>1088899249</t>
  </si>
  <si>
    <t>58</t>
  </si>
  <si>
    <t>997013871</t>
  </si>
  <si>
    <t>Poplatek za uložení stavebního odpadu na recyklační skládce (skládkovné) směsného stavebního a demoličního kód odpadu 17 09 04</t>
  </si>
  <si>
    <t>1244621612</t>
  </si>
  <si>
    <t>998</t>
  </si>
  <si>
    <t>Přesun hmot</t>
  </si>
  <si>
    <t>59</t>
  </si>
  <si>
    <t>998276101</t>
  </si>
  <si>
    <t>Přesun hmot pro trubní vedení z trub z plastických hmot otevřený výkop</t>
  </si>
  <si>
    <t>1858428454</t>
  </si>
  <si>
    <t>PSV</t>
  </si>
  <si>
    <t>Práce a dodávky PSV</t>
  </si>
  <si>
    <t>713</t>
  </si>
  <si>
    <t>Izolace tepelné</t>
  </si>
  <si>
    <t>60</t>
  </si>
  <si>
    <t>713110811</t>
  </si>
  <si>
    <t>Odstranění tepelné izolace stropů volně kladené z vláknitých materiálů tl do 100 mm</t>
  </si>
  <si>
    <t>-2083457510</t>
  </si>
  <si>
    <t>10*5*2</t>
  </si>
  <si>
    <t>762</t>
  </si>
  <si>
    <t>Konstrukce tesařské</t>
  </si>
  <si>
    <t>61</t>
  </si>
  <si>
    <t>762331811</t>
  </si>
  <si>
    <t>Demontáž vázaných kcí krovů z hranolů průřezové plochy do 120 cm2</t>
  </si>
  <si>
    <t>959506898</t>
  </si>
  <si>
    <t>5*13*2</t>
  </si>
  <si>
    <t>13*3</t>
  </si>
  <si>
    <t>2*12</t>
  </si>
  <si>
    <t>62</t>
  </si>
  <si>
    <t>762342812</t>
  </si>
  <si>
    <t>Demontáž laťování střech z latí osové vzdálenosti do 0,50 m</t>
  </si>
  <si>
    <t>-982530428</t>
  </si>
  <si>
    <t>765</t>
  </si>
  <si>
    <t>Krytina skládaná</t>
  </si>
  <si>
    <t>63</t>
  </si>
  <si>
    <t>765111801</t>
  </si>
  <si>
    <t>Demontáž krytiny keramické drážkové sklonu do 30° na sucho do suti</t>
  </si>
  <si>
    <t>833187079</t>
  </si>
  <si>
    <t>120</t>
  </si>
  <si>
    <t>64</t>
  </si>
  <si>
    <t>765111811</t>
  </si>
  <si>
    <t>Příplatek k demontáži krytiny keramické drážkové do suti za sklon přes 30°</t>
  </si>
  <si>
    <t>1932091895</t>
  </si>
  <si>
    <t>65</t>
  </si>
  <si>
    <t>765111861</t>
  </si>
  <si>
    <t>Demontáž krytiny keramické hřebenů a nároží sklonu do 30° na sucho do suti</t>
  </si>
  <si>
    <t>1764036432</t>
  </si>
  <si>
    <t>IO 01a - Likvidace vodovodní přípojky</t>
  </si>
  <si>
    <t>871313121</t>
  </si>
  <si>
    <t>Montáž kanalizačního potrubí z PVC těsněné gumovým kroužkem otevřený výkop sklon do 20 % DN 160</t>
  </si>
  <si>
    <t>210796841</t>
  </si>
  <si>
    <t>28612001</t>
  </si>
  <si>
    <t>trubka kanalizační PVC plnostěnná třívrstvá DN 160x1000 mm SN 12</t>
  </si>
  <si>
    <t>1446155907</t>
  </si>
  <si>
    <t>HWL.125416000000</t>
  </si>
  <si>
    <t>JIŠTĚNÍ PROTI POSUVU 160 PN10</t>
  </si>
  <si>
    <t>2076577685</t>
  </si>
  <si>
    <t>871365811</t>
  </si>
  <si>
    <t>Bourání stávajícího potrubí z PVC nebo PP DN přes 150 do 250</t>
  </si>
  <si>
    <t>-917921005</t>
  </si>
  <si>
    <t>890311851</t>
  </si>
  <si>
    <t>Bourání šachet ze ŽB strojně obestavěného prostoru do 1,5 m3</t>
  </si>
  <si>
    <t>1136274959</t>
  </si>
  <si>
    <t>1,5*1*1,5</t>
  </si>
  <si>
    <t>4,35*9 'Přepočtené koeficientem množství</t>
  </si>
  <si>
    <t>IO 02 - Kanalizace z ČOV2, likvidace ČOV 2</t>
  </si>
  <si>
    <t>119001421</t>
  </si>
  <si>
    <t>Dočasné zajištění kabelů a kabelových tratí ze 3 volně ložených kabelů</t>
  </si>
  <si>
    <t>-1646705477</t>
  </si>
  <si>
    <t>129001101</t>
  </si>
  <si>
    <t>Příplatek za ztížení odkopávky nebo prokopávky v blízkosti inženýrských sítí</t>
  </si>
  <si>
    <t>219489442</t>
  </si>
  <si>
    <t>71*1*0,2</t>
  </si>
  <si>
    <t>12*1*0,2</t>
  </si>
  <si>
    <t>132254205</t>
  </si>
  <si>
    <t>Hloubení zapažených rýh š do 2000 mm v hornině třídy těžitelnosti I skupiny 3 objem do 1000 m3</t>
  </si>
  <si>
    <t>239299662</t>
  </si>
  <si>
    <t>71*1*1,8</t>
  </si>
  <si>
    <t>12*1*1,5</t>
  </si>
  <si>
    <t>"odpočet skrývky"</t>
  </si>
  <si>
    <t>-71*1*0,2</t>
  </si>
  <si>
    <t>-12*1*0,2</t>
  </si>
  <si>
    <t>1314139695</t>
  </si>
  <si>
    <t>71*1,8*2</t>
  </si>
  <si>
    <t>12*1,5*2</t>
  </si>
  <si>
    <t>970004141</t>
  </si>
  <si>
    <t>162751117</t>
  </si>
  <si>
    <t>Vodorovné přemístění přes 9 000 do 10000 m výkopku/sypaniny z horniny třídy těžitelnosti I skupiny 1 až 3</t>
  </si>
  <si>
    <t>1109558913</t>
  </si>
  <si>
    <t>129,2-86,737</t>
  </si>
  <si>
    <t>171251201</t>
  </si>
  <si>
    <t>Uložení sypaniny na skládky nebo meziskládky</t>
  </si>
  <si>
    <t>-1973920439</t>
  </si>
  <si>
    <t>997013873</t>
  </si>
  <si>
    <t>Poplatek za uložení stavebního odpadu na recyklační skládce (skládkovné) zeminy a kamení zatříděného do Katalogu odpadů pod kódem 17 05 04</t>
  </si>
  <si>
    <t>-16357217</t>
  </si>
  <si>
    <t>42,463*2 'Přepočtené koeficientem množství</t>
  </si>
  <si>
    <t>129,2</t>
  </si>
  <si>
    <t>-8,3"podsyp</t>
  </si>
  <si>
    <t>-0,454"deska</t>
  </si>
  <si>
    <t>-41,5"obsyp</t>
  </si>
  <si>
    <t>"zásyp ČOV  a žumpy"</t>
  </si>
  <si>
    <t>3,14*0,9*0,9*2,02</t>
  </si>
  <si>
    <t>3,14*0,65*0,65*2</t>
  </si>
  <si>
    <t>71*1*0,5</t>
  </si>
  <si>
    <t>12*1*0,5</t>
  </si>
  <si>
    <t>41,5*1,67 'Přepočtené koeficientem množství</t>
  </si>
  <si>
    <t>71*1</t>
  </si>
  <si>
    <t>12*1</t>
  </si>
  <si>
    <t>83*0,05 'Přepočtené koeficientem množství</t>
  </si>
  <si>
    <t>71+12</t>
  </si>
  <si>
    <t>359901112</t>
  </si>
  <si>
    <t>Vyčištění žumpy</t>
  </si>
  <si>
    <t>kpl</t>
  </si>
  <si>
    <t>561160631</t>
  </si>
  <si>
    <t>71*1*0,1</t>
  </si>
  <si>
    <t>12*1*0,1</t>
  </si>
  <si>
    <t>3,14*0,85*0,85*0,1*2</t>
  </si>
  <si>
    <t>-183613813</t>
  </si>
  <si>
    <t>3,14*0,1*0,1*4,5</t>
  </si>
  <si>
    <t>3,14*0,1*0,1*6</t>
  </si>
  <si>
    <t>871353121</t>
  </si>
  <si>
    <t>Montáž kanalizačního potrubí z PVC těsněné gumovým kroužkem otevřený výkop sklon do 20 % DN 200</t>
  </si>
  <si>
    <t>-1327140597</t>
  </si>
  <si>
    <t>28612009</t>
  </si>
  <si>
    <t>trubka kanalizační PVC plnostěnná třívrstvá DN 200x6000 mm SN 12</t>
  </si>
  <si>
    <t>1401163394</t>
  </si>
  <si>
    <t>877315211</t>
  </si>
  <si>
    <t>Montáž tvarovek z tvrdého PVC-systém KG nebo z polypropylenu-systém KG 2000 jednoosé DN 160</t>
  </si>
  <si>
    <t>-436491372</t>
  </si>
  <si>
    <t>"typy a kusy upřesnit po odkrytí"</t>
  </si>
  <si>
    <t>3+3+3+3+2</t>
  </si>
  <si>
    <t>28611508</t>
  </si>
  <si>
    <t>redukce kanalizační PVC 200/160</t>
  </si>
  <si>
    <t>-720499357</t>
  </si>
  <si>
    <t>28611361</t>
  </si>
  <si>
    <t>koleno kanalizační PVC KG 160x45°</t>
  </si>
  <si>
    <t>-334884111</t>
  </si>
  <si>
    <t>28611360</t>
  </si>
  <si>
    <t>koleno kanalizace PVC KG 160x30°</t>
  </si>
  <si>
    <t>-97905033</t>
  </si>
  <si>
    <t>28611742</t>
  </si>
  <si>
    <t>spojka dvouhrdlá kanalizace plastové PVC KG DN 160</t>
  </si>
  <si>
    <t>-1956538168</t>
  </si>
  <si>
    <t>475584817</t>
  </si>
  <si>
    <t>894812315</t>
  </si>
  <si>
    <t>Revizní a čistící šachta z PP typ DN 600/200 šachtové dno průtočné</t>
  </si>
  <si>
    <t>1566729293</t>
  </si>
  <si>
    <t>894812316</t>
  </si>
  <si>
    <t>Revizní a čistící šachta z PP typ DN 600/200 šachtové dno průtočné 30°, 60°, 90°</t>
  </si>
  <si>
    <t>1818261433</t>
  </si>
  <si>
    <t>"90°"</t>
  </si>
  <si>
    <t>"60°"</t>
  </si>
  <si>
    <t>894812317</t>
  </si>
  <si>
    <t>Revizní a čistící šachta z PP typ DN 600/200 šachtové dno s přítokem tvaru T</t>
  </si>
  <si>
    <t>-1524403247</t>
  </si>
  <si>
    <t>894812331</t>
  </si>
  <si>
    <t>Revizní a čistící šachta z PP DN 600 šachtová roura korugovaná světlé hloubky 1000 mm</t>
  </si>
  <si>
    <t>-608313373</t>
  </si>
  <si>
    <t>894812332</t>
  </si>
  <si>
    <t>Revizní a čistící šachta z PP DN 600 šachtová roura korugovaná světlé hloubky 2000 mm</t>
  </si>
  <si>
    <t>-205449184</t>
  </si>
  <si>
    <t>894812339</t>
  </si>
  <si>
    <t>Příplatek k rourám revizní a čistící šachty z PP DN 600 za uříznutí šachtové roury</t>
  </si>
  <si>
    <t>-1207873486</t>
  </si>
  <si>
    <t>894812352</t>
  </si>
  <si>
    <t>Revizní a čistící šachta z PP DN 600 poklop litinový pro třídu zatížení A15 s teleskopickým adaptérem</t>
  </si>
  <si>
    <t>-940507198</t>
  </si>
  <si>
    <t>59224185</t>
  </si>
  <si>
    <t>prstenec šachtový vyrovnávací betonový 625x120x60mm</t>
  </si>
  <si>
    <t>1008155255</t>
  </si>
  <si>
    <t>"korýtka, dle PD"</t>
  </si>
  <si>
    <t>592243392</t>
  </si>
  <si>
    <t>dno betonové šachty kanalizační 100x100x80 cm</t>
  </si>
  <si>
    <t>823583398</t>
  </si>
  <si>
    <t>961044111</t>
  </si>
  <si>
    <t>Bourání základů z betonu prostého</t>
  </si>
  <si>
    <t>-1280492884</t>
  </si>
  <si>
    <t>"pod čističkou"</t>
  </si>
  <si>
    <t>3,14*1,2*1,2*0,1</t>
  </si>
  <si>
    <t>890411851</t>
  </si>
  <si>
    <t>Bourání šachet z prefabrikovaných skruží strojně obestavěného prostoru do 1,5 m3</t>
  </si>
  <si>
    <t>2102504166</t>
  </si>
  <si>
    <t>"ŽUMPA"</t>
  </si>
  <si>
    <t>Demontáž ČOV, vč. likvidace</t>
  </si>
  <si>
    <t>6,498*9 'Přepočtené koeficientem množství</t>
  </si>
  <si>
    <t>997013861</t>
  </si>
  <si>
    <t>Poplatek za uložení stavebního odpadu na recyklační skládce (skládkovné) z prostého betonu kód odpadu 17 01 01</t>
  </si>
  <si>
    <t>1795310111</t>
  </si>
  <si>
    <t>282947966</t>
  </si>
  <si>
    <t>1115874096</t>
  </si>
  <si>
    <t>688835019</t>
  </si>
  <si>
    <t>2033850008</t>
  </si>
  <si>
    <t>397303725</t>
  </si>
  <si>
    <t>VON 1 - Vedlejší rozpočtové náklady</t>
  </si>
  <si>
    <t>VRN - Vedlejší rozpočtové náklady</t>
  </si>
  <si>
    <t xml:space="preserve">    VRN3 - Zařízení staveniště</t>
  </si>
  <si>
    <t>VRN</t>
  </si>
  <si>
    <t>VRN3</t>
  </si>
  <si>
    <t>Zařízení staveniště</t>
  </si>
  <si>
    <t>13001</t>
  </si>
  <si>
    <t>Zřízení,provoz a odstranění zařízení staveniště,vč.kanceláře,sociál.zařízení</t>
  </si>
  <si>
    <t>sada</t>
  </si>
  <si>
    <t>1024</t>
  </si>
  <si>
    <t>-1957720651</t>
  </si>
  <si>
    <t>130010</t>
  </si>
  <si>
    <t>Oprava,údržba a průběžné čištění všech dotčených komunikací po dobu stavby</t>
  </si>
  <si>
    <t>862026730</t>
  </si>
  <si>
    <t>13002</t>
  </si>
  <si>
    <t>Zřízení skládky materiálu a uvedení ploch do původ.stavu</t>
  </si>
  <si>
    <t>775072533</t>
  </si>
  <si>
    <t>13003</t>
  </si>
  <si>
    <t>Zajištění statické sloupů NN a ostatních konstrukcí v blízkosti výkopů</t>
  </si>
  <si>
    <t>1886915793</t>
  </si>
  <si>
    <t>13004</t>
  </si>
  <si>
    <t>Inženýrská a kompletační činnost</t>
  </si>
  <si>
    <t>271588379</t>
  </si>
  <si>
    <t>13005</t>
  </si>
  <si>
    <t>Poplatky za vodu a energie, atd.pro zařízení staveniště a stavbu</t>
  </si>
  <si>
    <t>1280537262</t>
  </si>
  <si>
    <t>13006</t>
  </si>
  <si>
    <t>Ohrazení a osvětlení výkopů,provizorní přemostění pro vozidla a chodce</t>
  </si>
  <si>
    <t>642562756</t>
  </si>
  <si>
    <t>13009</t>
  </si>
  <si>
    <t>Uvedení dotčených ploch kolem stavby do původního stavu</t>
  </si>
  <si>
    <t>1880908379</t>
  </si>
  <si>
    <t>VON 2 - Ostatní rozpočtové náklady</t>
  </si>
  <si>
    <t>OST - Ostatní</t>
  </si>
  <si>
    <t xml:space="preserve">    O01 - Ostatní náklady</t>
  </si>
  <si>
    <t>OST</t>
  </si>
  <si>
    <t>Ostatní</t>
  </si>
  <si>
    <t>O01</t>
  </si>
  <si>
    <t>Ostatní náklady</t>
  </si>
  <si>
    <t>13012</t>
  </si>
  <si>
    <t>Zkouška komplexní a uvedení do provozu,vč.předání všech dokladů (certifikace všech výrobků,doklady o uložení odpadů,protokoly svarů,revize atd.)</t>
  </si>
  <si>
    <t>-1249403754</t>
  </si>
  <si>
    <t>13014</t>
  </si>
  <si>
    <t>PD skutečného provedení ,listinné a digi,počet  dle smlouvy</t>
  </si>
  <si>
    <t>-1814409371</t>
  </si>
  <si>
    <t>13014.1</t>
  </si>
  <si>
    <t>Geometrické zaměření skutečného provedení</t>
  </si>
  <si>
    <t>-500491032</t>
  </si>
  <si>
    <t>13015</t>
  </si>
  <si>
    <t>Náhrady škod,poplatky</t>
  </si>
  <si>
    <t>1839776245</t>
  </si>
  <si>
    <t>1302</t>
  </si>
  <si>
    <t>Vytýčení inženýrských sítí před zahájením stavby správci sítí za přítomnosti oprávněných osob investora a dodavatele</t>
  </si>
  <si>
    <t>877739034</t>
  </si>
  <si>
    <t>1303</t>
  </si>
  <si>
    <t>Pasportizace objektů a stavby před zahájením stavby,v průběhu a po skončení stavby ,vč.nákresů,fotodokumentace.Zařazení do fotoalba v časové posloupnosti s popisem činností a číslem objektů.listinná forma+digi dle smlovy</t>
  </si>
  <si>
    <t>1434048156</t>
  </si>
  <si>
    <t>1305.1</t>
  </si>
  <si>
    <t>Geometrické plány pro zřízení věcného břemene-služebnosti</t>
  </si>
  <si>
    <t>1160585695</t>
  </si>
  <si>
    <t>1307</t>
  </si>
  <si>
    <t>Zkoušky tloušťky a jakosti povrchových úprav,vč.osazení poklopů</t>
  </si>
  <si>
    <t>-1637137916</t>
  </si>
  <si>
    <t>1309</t>
  </si>
  <si>
    <t>Poplatek za zábor veřejného prostranství</t>
  </si>
  <si>
    <t>1829789774</t>
  </si>
  <si>
    <t>„Vybudování kanalizačních stok „A“, „B“, „B-1“ v Doubravě, likvidace ČOV 1, ČOV 2 v Doubravě“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</si>
</sst>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3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4" fontId="25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tabSelected="1" workbookViewId="0">
      <selection activeCell="AP6" sqref="AP6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ht="36.950000000000003" customHeight="1">
      <c r="AR2" s="227" t="s">
        <v>5</v>
      </c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11" t="s">
        <v>14</v>
      </c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R5" s="20"/>
      <c r="BE5" s="208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13" t="s">
        <v>708</v>
      </c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R6" s="20"/>
      <c r="BE6" s="209"/>
      <c r="BS6" s="17" t="s">
        <v>6</v>
      </c>
    </row>
    <row r="7" spans="1:74" ht="12" customHeight="1">
      <c r="B7" s="20"/>
      <c r="D7" s="27" t="s">
        <v>17</v>
      </c>
      <c r="K7" s="25" t="s">
        <v>1</v>
      </c>
      <c r="AK7" s="27" t="s">
        <v>18</v>
      </c>
      <c r="AN7" s="25" t="s">
        <v>1</v>
      </c>
      <c r="AR7" s="20"/>
      <c r="BE7" s="209"/>
      <c r="BS7" s="17" t="s">
        <v>6</v>
      </c>
    </row>
    <row r="8" spans="1:74" ht="12" customHeight="1">
      <c r="B8" s="20"/>
      <c r="D8" s="27" t="s">
        <v>19</v>
      </c>
      <c r="K8" s="25" t="s">
        <v>20</v>
      </c>
      <c r="AK8" s="27" t="s">
        <v>21</v>
      </c>
      <c r="AN8" s="28" t="s">
        <v>26</v>
      </c>
      <c r="AR8" s="20"/>
      <c r="BE8" s="209"/>
      <c r="BS8" s="17" t="s">
        <v>6</v>
      </c>
    </row>
    <row r="9" spans="1:74" ht="14.45" customHeight="1">
      <c r="B9" s="20"/>
      <c r="AR9" s="20"/>
      <c r="BE9" s="209"/>
      <c r="BS9" s="17" t="s">
        <v>6</v>
      </c>
    </row>
    <row r="10" spans="1:74" ht="12" customHeight="1">
      <c r="B10" s="20"/>
      <c r="D10" s="27" t="s">
        <v>22</v>
      </c>
      <c r="AK10" s="27" t="s">
        <v>23</v>
      </c>
      <c r="AN10" s="25" t="s">
        <v>1</v>
      </c>
      <c r="AR10" s="20"/>
      <c r="BE10" s="209"/>
      <c r="BS10" s="17" t="s">
        <v>6</v>
      </c>
    </row>
    <row r="11" spans="1:74" ht="18.399999999999999" customHeight="1">
      <c r="B11" s="20"/>
      <c r="E11" s="25" t="s">
        <v>20</v>
      </c>
      <c r="AK11" s="27" t="s">
        <v>24</v>
      </c>
      <c r="AN11" s="25" t="s">
        <v>1</v>
      </c>
      <c r="AR11" s="20"/>
      <c r="BE11" s="209"/>
      <c r="BS11" s="17" t="s">
        <v>6</v>
      </c>
    </row>
    <row r="12" spans="1:74" ht="6.95" customHeight="1">
      <c r="B12" s="20"/>
      <c r="AR12" s="20"/>
      <c r="BE12" s="209"/>
      <c r="BS12" s="17" t="s">
        <v>6</v>
      </c>
    </row>
    <row r="13" spans="1:74" ht="12" customHeight="1">
      <c r="B13" s="20"/>
      <c r="D13" s="27" t="s">
        <v>25</v>
      </c>
      <c r="AK13" s="27" t="s">
        <v>23</v>
      </c>
      <c r="AN13" s="29" t="s">
        <v>26</v>
      </c>
      <c r="AR13" s="20"/>
      <c r="BE13" s="209"/>
      <c r="BS13" s="17" t="s">
        <v>6</v>
      </c>
    </row>
    <row r="14" spans="1:74" ht="12.75">
      <c r="B14" s="20"/>
      <c r="E14" s="214" t="s">
        <v>26</v>
      </c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7" t="s">
        <v>24</v>
      </c>
      <c r="AN14" s="29" t="s">
        <v>26</v>
      </c>
      <c r="AR14" s="20"/>
      <c r="BE14" s="209"/>
      <c r="BS14" s="17" t="s">
        <v>6</v>
      </c>
    </row>
    <row r="15" spans="1:74" ht="6.95" customHeight="1">
      <c r="B15" s="20"/>
      <c r="AR15" s="20"/>
      <c r="BE15" s="209"/>
      <c r="BS15" s="17" t="s">
        <v>3</v>
      </c>
    </row>
    <row r="16" spans="1:74" ht="12" customHeight="1">
      <c r="B16" s="20"/>
      <c r="D16" s="27" t="s">
        <v>27</v>
      </c>
      <c r="AK16" s="27" t="s">
        <v>23</v>
      </c>
      <c r="AN16" s="25" t="s">
        <v>28</v>
      </c>
      <c r="AR16" s="20"/>
      <c r="BE16" s="209"/>
      <c r="BS16" s="17" t="s">
        <v>3</v>
      </c>
    </row>
    <row r="17" spans="2:71" ht="18.399999999999999" customHeight="1">
      <c r="B17" s="20"/>
      <c r="E17" s="25" t="s">
        <v>29</v>
      </c>
      <c r="AK17" s="27" t="s">
        <v>24</v>
      </c>
      <c r="AN17" s="25" t="s">
        <v>30</v>
      </c>
      <c r="AR17" s="20"/>
      <c r="BE17" s="209"/>
      <c r="BS17" s="17" t="s">
        <v>31</v>
      </c>
    </row>
    <row r="18" spans="2:71" ht="6.95" customHeight="1">
      <c r="B18" s="20"/>
      <c r="AR18" s="20"/>
      <c r="BE18" s="209"/>
      <c r="BS18" s="17" t="s">
        <v>6</v>
      </c>
    </row>
    <row r="19" spans="2:71" ht="12" customHeight="1">
      <c r="B19" s="20"/>
      <c r="D19" s="27" t="s">
        <v>32</v>
      </c>
      <c r="AK19" s="27" t="s">
        <v>23</v>
      </c>
      <c r="AN19" s="25" t="s">
        <v>1</v>
      </c>
      <c r="AR19" s="20"/>
      <c r="BE19" s="209"/>
      <c r="BS19" s="17" t="s">
        <v>6</v>
      </c>
    </row>
    <row r="20" spans="2:71" ht="18.399999999999999" customHeight="1">
      <c r="B20" s="20"/>
      <c r="E20" s="25" t="s">
        <v>33</v>
      </c>
      <c r="AK20" s="27" t="s">
        <v>24</v>
      </c>
      <c r="AN20" s="25" t="s">
        <v>1</v>
      </c>
      <c r="AR20" s="20"/>
      <c r="BE20" s="209"/>
      <c r="BS20" s="17" t="s">
        <v>31</v>
      </c>
    </row>
    <row r="21" spans="2:71" ht="6.95" customHeight="1">
      <c r="B21" s="20"/>
      <c r="AR21" s="20"/>
      <c r="BE21" s="209"/>
    </row>
    <row r="22" spans="2:71" ht="12" customHeight="1">
      <c r="B22" s="20"/>
      <c r="D22" s="27" t="s">
        <v>34</v>
      </c>
      <c r="AR22" s="20"/>
      <c r="BE22" s="209"/>
    </row>
    <row r="23" spans="2:71" ht="16.5" customHeight="1">
      <c r="B23" s="20"/>
      <c r="E23" s="216" t="s">
        <v>1</v>
      </c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R23" s="20"/>
      <c r="BE23" s="209"/>
    </row>
    <row r="24" spans="2:71" ht="6.95" customHeight="1">
      <c r="B24" s="20"/>
      <c r="AR24" s="20"/>
      <c r="BE24" s="209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09"/>
    </row>
    <row r="26" spans="2:71" s="1" customFormat="1" ht="25.9" customHeight="1">
      <c r="B26" s="32"/>
      <c r="D26" s="33" t="s">
        <v>35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17">
        <f>ROUND(AG94,2)</f>
        <v>0</v>
      </c>
      <c r="AL26" s="218"/>
      <c r="AM26" s="218"/>
      <c r="AN26" s="218"/>
      <c r="AO26" s="218"/>
      <c r="AR26" s="32"/>
      <c r="BE26" s="209"/>
    </row>
    <row r="27" spans="2:71" s="1" customFormat="1" ht="6.95" customHeight="1">
      <c r="B27" s="32"/>
      <c r="AR27" s="32"/>
      <c r="BE27" s="209"/>
    </row>
    <row r="28" spans="2:71" s="1" customFormat="1" ht="12.75">
      <c r="B28" s="32"/>
      <c r="L28" s="219" t="s">
        <v>36</v>
      </c>
      <c r="M28" s="219"/>
      <c r="N28" s="219"/>
      <c r="O28" s="219"/>
      <c r="P28" s="219"/>
      <c r="W28" s="219" t="s">
        <v>37</v>
      </c>
      <c r="X28" s="219"/>
      <c r="Y28" s="219"/>
      <c r="Z28" s="219"/>
      <c r="AA28" s="219"/>
      <c r="AB28" s="219"/>
      <c r="AC28" s="219"/>
      <c r="AD28" s="219"/>
      <c r="AE28" s="219"/>
      <c r="AK28" s="219" t="s">
        <v>38</v>
      </c>
      <c r="AL28" s="219"/>
      <c r="AM28" s="219"/>
      <c r="AN28" s="219"/>
      <c r="AO28" s="219"/>
      <c r="AR28" s="32"/>
      <c r="BE28" s="209"/>
    </row>
    <row r="29" spans="2:71" s="2" customFormat="1" ht="14.45" customHeight="1">
      <c r="B29" s="36"/>
      <c r="D29" s="27" t="s">
        <v>39</v>
      </c>
      <c r="F29" s="27" t="s">
        <v>40</v>
      </c>
      <c r="L29" s="222">
        <v>0.21</v>
      </c>
      <c r="M29" s="221"/>
      <c r="N29" s="221"/>
      <c r="O29" s="221"/>
      <c r="P29" s="221"/>
      <c r="W29" s="220">
        <f>ROUND(AZ94, 2)</f>
        <v>0</v>
      </c>
      <c r="X29" s="221"/>
      <c r="Y29" s="221"/>
      <c r="Z29" s="221"/>
      <c r="AA29" s="221"/>
      <c r="AB29" s="221"/>
      <c r="AC29" s="221"/>
      <c r="AD29" s="221"/>
      <c r="AE29" s="221"/>
      <c r="AK29" s="220">
        <f>ROUND(AV94, 2)</f>
        <v>0</v>
      </c>
      <c r="AL29" s="221"/>
      <c r="AM29" s="221"/>
      <c r="AN29" s="221"/>
      <c r="AO29" s="221"/>
      <c r="AR29" s="36"/>
      <c r="BE29" s="210"/>
    </row>
    <row r="30" spans="2:71" s="2" customFormat="1" ht="14.45" customHeight="1">
      <c r="B30" s="36"/>
      <c r="F30" s="27" t="s">
        <v>41</v>
      </c>
      <c r="L30" s="222">
        <v>0.15</v>
      </c>
      <c r="M30" s="221"/>
      <c r="N30" s="221"/>
      <c r="O30" s="221"/>
      <c r="P30" s="221"/>
      <c r="W30" s="220">
        <f>ROUND(BA94, 2)</f>
        <v>0</v>
      </c>
      <c r="X30" s="221"/>
      <c r="Y30" s="221"/>
      <c r="Z30" s="221"/>
      <c r="AA30" s="221"/>
      <c r="AB30" s="221"/>
      <c r="AC30" s="221"/>
      <c r="AD30" s="221"/>
      <c r="AE30" s="221"/>
      <c r="AK30" s="220">
        <f>ROUND(AW94, 2)</f>
        <v>0</v>
      </c>
      <c r="AL30" s="221"/>
      <c r="AM30" s="221"/>
      <c r="AN30" s="221"/>
      <c r="AO30" s="221"/>
      <c r="AR30" s="36"/>
      <c r="BE30" s="210"/>
    </row>
    <row r="31" spans="2:71" s="2" customFormat="1" ht="14.45" hidden="1" customHeight="1">
      <c r="B31" s="36"/>
      <c r="F31" s="27" t="s">
        <v>42</v>
      </c>
      <c r="L31" s="222">
        <v>0.21</v>
      </c>
      <c r="M31" s="221"/>
      <c r="N31" s="221"/>
      <c r="O31" s="221"/>
      <c r="P31" s="221"/>
      <c r="W31" s="220">
        <f>ROUND(BB94, 2)</f>
        <v>0</v>
      </c>
      <c r="X31" s="221"/>
      <c r="Y31" s="221"/>
      <c r="Z31" s="221"/>
      <c r="AA31" s="221"/>
      <c r="AB31" s="221"/>
      <c r="AC31" s="221"/>
      <c r="AD31" s="221"/>
      <c r="AE31" s="221"/>
      <c r="AK31" s="220">
        <v>0</v>
      </c>
      <c r="AL31" s="221"/>
      <c r="AM31" s="221"/>
      <c r="AN31" s="221"/>
      <c r="AO31" s="221"/>
      <c r="AR31" s="36"/>
      <c r="BE31" s="210"/>
    </row>
    <row r="32" spans="2:71" s="2" customFormat="1" ht="14.45" hidden="1" customHeight="1">
      <c r="B32" s="36"/>
      <c r="F32" s="27" t="s">
        <v>43</v>
      </c>
      <c r="L32" s="222">
        <v>0.15</v>
      </c>
      <c r="M32" s="221"/>
      <c r="N32" s="221"/>
      <c r="O32" s="221"/>
      <c r="P32" s="221"/>
      <c r="W32" s="220">
        <f>ROUND(BC94, 2)</f>
        <v>0</v>
      </c>
      <c r="X32" s="221"/>
      <c r="Y32" s="221"/>
      <c r="Z32" s="221"/>
      <c r="AA32" s="221"/>
      <c r="AB32" s="221"/>
      <c r="AC32" s="221"/>
      <c r="AD32" s="221"/>
      <c r="AE32" s="221"/>
      <c r="AK32" s="220">
        <v>0</v>
      </c>
      <c r="AL32" s="221"/>
      <c r="AM32" s="221"/>
      <c r="AN32" s="221"/>
      <c r="AO32" s="221"/>
      <c r="AR32" s="36"/>
      <c r="BE32" s="210"/>
    </row>
    <row r="33" spans="2:57" s="2" customFormat="1" ht="14.45" hidden="1" customHeight="1">
      <c r="B33" s="36"/>
      <c r="F33" s="27" t="s">
        <v>44</v>
      </c>
      <c r="L33" s="222">
        <v>0</v>
      </c>
      <c r="M33" s="221"/>
      <c r="N33" s="221"/>
      <c r="O33" s="221"/>
      <c r="P33" s="221"/>
      <c r="W33" s="220">
        <f>ROUND(BD94, 2)</f>
        <v>0</v>
      </c>
      <c r="X33" s="221"/>
      <c r="Y33" s="221"/>
      <c r="Z33" s="221"/>
      <c r="AA33" s="221"/>
      <c r="AB33" s="221"/>
      <c r="AC33" s="221"/>
      <c r="AD33" s="221"/>
      <c r="AE33" s="221"/>
      <c r="AK33" s="220">
        <v>0</v>
      </c>
      <c r="AL33" s="221"/>
      <c r="AM33" s="221"/>
      <c r="AN33" s="221"/>
      <c r="AO33" s="221"/>
      <c r="AR33" s="36"/>
      <c r="BE33" s="210"/>
    </row>
    <row r="34" spans="2:57" s="1" customFormat="1" ht="6.95" customHeight="1">
      <c r="B34" s="32"/>
      <c r="AR34" s="32"/>
      <c r="BE34" s="209"/>
    </row>
    <row r="35" spans="2:57" s="1" customFormat="1" ht="25.9" customHeight="1">
      <c r="B35" s="32"/>
      <c r="C35" s="37"/>
      <c r="D35" s="38" t="s">
        <v>45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46</v>
      </c>
      <c r="U35" s="39"/>
      <c r="V35" s="39"/>
      <c r="W35" s="39"/>
      <c r="X35" s="226" t="s">
        <v>47</v>
      </c>
      <c r="Y35" s="224"/>
      <c r="Z35" s="224"/>
      <c r="AA35" s="224"/>
      <c r="AB35" s="224"/>
      <c r="AC35" s="39"/>
      <c r="AD35" s="39"/>
      <c r="AE35" s="39"/>
      <c r="AF35" s="39"/>
      <c r="AG35" s="39"/>
      <c r="AH35" s="39"/>
      <c r="AI35" s="39"/>
      <c r="AJ35" s="39"/>
      <c r="AK35" s="223">
        <f>SUM(AK26:AK33)</f>
        <v>0</v>
      </c>
      <c r="AL35" s="224"/>
      <c r="AM35" s="224"/>
      <c r="AN35" s="224"/>
      <c r="AO35" s="225"/>
      <c r="AP35" s="37"/>
      <c r="AQ35" s="37"/>
      <c r="AR35" s="32"/>
    </row>
    <row r="36" spans="2:57" s="1" customFormat="1" ht="6.95" customHeight="1">
      <c r="B36" s="32"/>
      <c r="AR36" s="32"/>
    </row>
    <row r="37" spans="2:57" s="1" customFormat="1" ht="14.45" customHeight="1">
      <c r="B37" s="32"/>
      <c r="AR37" s="32"/>
    </row>
    <row r="38" spans="2:57" ht="14.45" customHeight="1">
      <c r="B38" s="20"/>
      <c r="AR38" s="20"/>
    </row>
    <row r="39" spans="2:57" ht="14.45" customHeight="1">
      <c r="B39" s="20"/>
      <c r="AR39" s="20"/>
    </row>
    <row r="40" spans="2:57" ht="14.45" customHeight="1">
      <c r="B40" s="20"/>
      <c r="AR40" s="20"/>
    </row>
    <row r="41" spans="2:57" ht="14.45" customHeight="1">
      <c r="B41" s="20"/>
      <c r="AR41" s="20"/>
    </row>
    <row r="42" spans="2:57" ht="14.45" customHeight="1">
      <c r="B42" s="20"/>
      <c r="AR42" s="20"/>
    </row>
    <row r="43" spans="2:57" ht="14.45" customHeight="1">
      <c r="B43" s="20"/>
      <c r="AR43" s="20"/>
    </row>
    <row r="44" spans="2:57" ht="14.45" customHeight="1">
      <c r="B44" s="20"/>
      <c r="AR44" s="20"/>
    </row>
    <row r="45" spans="2:57" ht="14.45" customHeight="1">
      <c r="B45" s="20"/>
      <c r="AR45" s="20"/>
    </row>
    <row r="46" spans="2:57" ht="14.45" customHeight="1">
      <c r="B46" s="20"/>
      <c r="AR46" s="20"/>
    </row>
    <row r="47" spans="2:57" ht="14.45" customHeight="1">
      <c r="B47" s="20"/>
      <c r="AR47" s="20"/>
    </row>
    <row r="48" spans="2:57" ht="14.45" customHeight="1">
      <c r="B48" s="20"/>
      <c r="AR48" s="20"/>
    </row>
    <row r="49" spans="2:44" s="1" customFormat="1" ht="14.45" customHeight="1">
      <c r="B49" s="32"/>
      <c r="D49" s="41" t="s">
        <v>48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49</v>
      </c>
      <c r="AI49" s="42"/>
      <c r="AJ49" s="42"/>
      <c r="AK49" s="42"/>
      <c r="AL49" s="42"/>
      <c r="AM49" s="42"/>
      <c r="AN49" s="42"/>
      <c r="AO49" s="42"/>
      <c r="AR49" s="32"/>
    </row>
    <row r="50" spans="2:44" ht="11.25">
      <c r="B50" s="20"/>
      <c r="AR50" s="20"/>
    </row>
    <row r="51" spans="2:44" ht="11.25">
      <c r="B51" s="20"/>
      <c r="AR51" s="20"/>
    </row>
    <row r="52" spans="2:44" ht="11.25">
      <c r="B52" s="20"/>
      <c r="AR52" s="20"/>
    </row>
    <row r="53" spans="2:44" ht="11.25">
      <c r="B53" s="20"/>
      <c r="AR53" s="20"/>
    </row>
    <row r="54" spans="2:44" ht="11.25">
      <c r="B54" s="20"/>
      <c r="AR54" s="20"/>
    </row>
    <row r="55" spans="2:44" ht="11.25">
      <c r="B55" s="20"/>
      <c r="AR55" s="20"/>
    </row>
    <row r="56" spans="2:44" ht="11.25">
      <c r="B56" s="20"/>
      <c r="AR56" s="20"/>
    </row>
    <row r="57" spans="2:44" ht="11.25">
      <c r="B57" s="20"/>
      <c r="AR57" s="20"/>
    </row>
    <row r="58" spans="2:44" ht="11.25">
      <c r="B58" s="20"/>
      <c r="AR58" s="20"/>
    </row>
    <row r="59" spans="2:44" ht="11.25">
      <c r="B59" s="20"/>
      <c r="AR59" s="20"/>
    </row>
    <row r="60" spans="2:44" s="1" customFormat="1" ht="12.75">
      <c r="B60" s="32"/>
      <c r="D60" s="43" t="s">
        <v>50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51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50</v>
      </c>
      <c r="AI60" s="34"/>
      <c r="AJ60" s="34"/>
      <c r="AK60" s="34"/>
      <c r="AL60" s="34"/>
      <c r="AM60" s="43" t="s">
        <v>51</v>
      </c>
      <c r="AN60" s="34"/>
      <c r="AO60" s="34"/>
      <c r="AR60" s="32"/>
    </row>
    <row r="61" spans="2:44" ht="11.25">
      <c r="B61" s="20"/>
      <c r="AR61" s="20"/>
    </row>
    <row r="62" spans="2:44" ht="11.25">
      <c r="B62" s="20"/>
      <c r="AR62" s="20"/>
    </row>
    <row r="63" spans="2:44" ht="11.25">
      <c r="B63" s="20"/>
      <c r="AR63" s="20"/>
    </row>
    <row r="64" spans="2:44" s="1" customFormat="1" ht="12.75">
      <c r="B64" s="32"/>
      <c r="D64" s="41" t="s">
        <v>52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53</v>
      </c>
      <c r="AI64" s="42"/>
      <c r="AJ64" s="42"/>
      <c r="AK64" s="42"/>
      <c r="AL64" s="42"/>
      <c r="AM64" s="42"/>
      <c r="AN64" s="42"/>
      <c r="AO64" s="42"/>
      <c r="AR64" s="32"/>
    </row>
    <row r="65" spans="2:44" ht="11.25">
      <c r="B65" s="20"/>
      <c r="AR65" s="20"/>
    </row>
    <row r="66" spans="2:44" ht="11.25">
      <c r="B66" s="20"/>
      <c r="AR66" s="20"/>
    </row>
    <row r="67" spans="2:44" ht="11.25">
      <c r="B67" s="20"/>
      <c r="AR67" s="20"/>
    </row>
    <row r="68" spans="2:44" ht="11.25">
      <c r="B68" s="20"/>
      <c r="AR68" s="20"/>
    </row>
    <row r="69" spans="2:44" ht="11.25">
      <c r="B69" s="20"/>
      <c r="AR69" s="20"/>
    </row>
    <row r="70" spans="2:44" ht="11.25">
      <c r="B70" s="20"/>
      <c r="AR70" s="20"/>
    </row>
    <row r="71" spans="2:44" ht="11.25">
      <c r="B71" s="20"/>
      <c r="AR71" s="20"/>
    </row>
    <row r="72" spans="2:44" ht="11.25">
      <c r="B72" s="20"/>
      <c r="AR72" s="20"/>
    </row>
    <row r="73" spans="2:44" ht="11.25">
      <c r="B73" s="20"/>
      <c r="AR73" s="20"/>
    </row>
    <row r="74" spans="2:44" ht="11.25">
      <c r="B74" s="20"/>
      <c r="AR74" s="20"/>
    </row>
    <row r="75" spans="2:44" s="1" customFormat="1" ht="12.75">
      <c r="B75" s="32"/>
      <c r="D75" s="43" t="s">
        <v>50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51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50</v>
      </c>
      <c r="AI75" s="34"/>
      <c r="AJ75" s="34"/>
      <c r="AK75" s="34"/>
      <c r="AL75" s="34"/>
      <c r="AM75" s="43" t="s">
        <v>51</v>
      </c>
      <c r="AN75" s="34"/>
      <c r="AO75" s="34"/>
      <c r="AR75" s="32"/>
    </row>
    <row r="76" spans="2:44" s="1" customFormat="1" ht="11.25">
      <c r="B76" s="32"/>
      <c r="AR76" s="32"/>
    </row>
    <row r="77" spans="2:44" s="1" customFormat="1" ht="6.9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4.95" customHeight="1">
      <c r="B82" s="32"/>
      <c r="C82" s="21" t="s">
        <v>54</v>
      </c>
      <c r="AR82" s="32"/>
    </row>
    <row r="83" spans="1:91" s="1" customFormat="1" ht="6.95" customHeight="1">
      <c r="B83" s="32"/>
      <c r="AR83" s="32"/>
    </row>
    <row r="84" spans="1:91" s="3" customFormat="1" ht="12" customHeight="1">
      <c r="B84" s="48"/>
      <c r="C84" s="27" t="s">
        <v>13</v>
      </c>
      <c r="L84" s="3" t="str">
        <f>K5</f>
        <v>KI180-12/2018A</v>
      </c>
      <c r="AR84" s="48"/>
    </row>
    <row r="85" spans="1:91" s="4" customFormat="1" ht="36.950000000000003" customHeight="1">
      <c r="B85" s="49"/>
      <c r="C85" s="50" t="s">
        <v>16</v>
      </c>
      <c r="L85" s="189" t="str">
        <f>K6</f>
        <v>„Vybudování kanalizačních stok „A“, „B“, „B-1“ v Doubravě, likvidace ČOV 1, ČOV 2 v Doubravě“</v>
      </c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  <c r="AR85" s="49"/>
    </row>
    <row r="86" spans="1:91" s="1" customFormat="1" ht="6.95" customHeight="1">
      <c r="B86" s="32"/>
      <c r="AR86" s="32"/>
    </row>
    <row r="87" spans="1:91" s="1" customFormat="1" ht="12" customHeight="1">
      <c r="B87" s="32"/>
      <c r="C87" s="27" t="s">
        <v>19</v>
      </c>
      <c r="L87" s="51" t="str">
        <f>IF(K8="","",K8)</f>
        <v>Obec Doubrava</v>
      </c>
      <c r="AI87" s="27" t="s">
        <v>21</v>
      </c>
      <c r="AM87" s="191" t="str">
        <f>IF(AN8= "","",AN8)</f>
        <v>Vyplň údaj</v>
      </c>
      <c r="AN87" s="191"/>
      <c r="AR87" s="32"/>
    </row>
    <row r="88" spans="1:91" s="1" customFormat="1" ht="6.95" customHeight="1">
      <c r="B88" s="32"/>
      <c r="AR88" s="32"/>
    </row>
    <row r="89" spans="1:91" s="1" customFormat="1" ht="25.7" customHeight="1">
      <c r="B89" s="32"/>
      <c r="C89" s="27" t="s">
        <v>22</v>
      </c>
      <c r="L89" s="3" t="str">
        <f>IF(E11= "","",E11)</f>
        <v>Obec Doubrava</v>
      </c>
      <c r="AI89" s="27" t="s">
        <v>27</v>
      </c>
      <c r="AM89" s="192" t="str">
        <f>IF(E17="","",E17)</f>
        <v>Ing. Jana Sýkorová, Lipník nad Bečvou</v>
      </c>
      <c r="AN89" s="193"/>
      <c r="AO89" s="193"/>
      <c r="AP89" s="193"/>
      <c r="AR89" s="32"/>
      <c r="AS89" s="194" t="s">
        <v>55</v>
      </c>
      <c r="AT89" s="195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15.2" customHeight="1">
      <c r="B90" s="32"/>
      <c r="C90" s="27" t="s">
        <v>25</v>
      </c>
      <c r="L90" s="3" t="str">
        <f>IF(E14= "Vyplň údaj","",E14)</f>
        <v/>
      </c>
      <c r="AI90" s="27" t="s">
        <v>32</v>
      </c>
      <c r="AM90" s="192" t="str">
        <f>IF(E20="","",E20)</f>
        <v xml:space="preserve"> </v>
      </c>
      <c r="AN90" s="193"/>
      <c r="AO90" s="193"/>
      <c r="AP90" s="193"/>
      <c r="AR90" s="32"/>
      <c r="AS90" s="196"/>
      <c r="AT90" s="197"/>
      <c r="BD90" s="56"/>
    </row>
    <row r="91" spans="1:91" s="1" customFormat="1" ht="10.9" customHeight="1">
      <c r="B91" s="32"/>
      <c r="AR91" s="32"/>
      <c r="AS91" s="196"/>
      <c r="AT91" s="197"/>
      <c r="BD91" s="56"/>
    </row>
    <row r="92" spans="1:91" s="1" customFormat="1" ht="29.25" customHeight="1">
      <c r="B92" s="32"/>
      <c r="C92" s="198" t="s">
        <v>56</v>
      </c>
      <c r="D92" s="199"/>
      <c r="E92" s="199"/>
      <c r="F92" s="199"/>
      <c r="G92" s="199"/>
      <c r="H92" s="57"/>
      <c r="I92" s="201" t="s">
        <v>57</v>
      </c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F92" s="199"/>
      <c r="AG92" s="200" t="s">
        <v>58</v>
      </c>
      <c r="AH92" s="199"/>
      <c r="AI92" s="199"/>
      <c r="AJ92" s="199"/>
      <c r="AK92" s="199"/>
      <c r="AL92" s="199"/>
      <c r="AM92" s="199"/>
      <c r="AN92" s="201" t="s">
        <v>59</v>
      </c>
      <c r="AO92" s="199"/>
      <c r="AP92" s="202"/>
      <c r="AQ92" s="58" t="s">
        <v>60</v>
      </c>
      <c r="AR92" s="32"/>
      <c r="AS92" s="59" t="s">
        <v>61</v>
      </c>
      <c r="AT92" s="60" t="s">
        <v>62</v>
      </c>
      <c r="AU92" s="60" t="s">
        <v>63</v>
      </c>
      <c r="AV92" s="60" t="s">
        <v>64</v>
      </c>
      <c r="AW92" s="60" t="s">
        <v>65</v>
      </c>
      <c r="AX92" s="60" t="s">
        <v>66</v>
      </c>
      <c r="AY92" s="60" t="s">
        <v>67</v>
      </c>
      <c r="AZ92" s="60" t="s">
        <v>68</v>
      </c>
      <c r="BA92" s="60" t="s">
        <v>69</v>
      </c>
      <c r="BB92" s="60" t="s">
        <v>70</v>
      </c>
      <c r="BC92" s="60" t="s">
        <v>71</v>
      </c>
      <c r="BD92" s="61" t="s">
        <v>72</v>
      </c>
    </row>
    <row r="93" spans="1:91" s="1" customFormat="1" ht="10.9" customHeight="1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450000000000003" customHeight="1">
      <c r="B94" s="63"/>
      <c r="C94" s="64" t="s">
        <v>73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06">
        <f>ROUND(SUM(AG95:AG99),2)</f>
        <v>0</v>
      </c>
      <c r="AH94" s="206"/>
      <c r="AI94" s="206"/>
      <c r="AJ94" s="206"/>
      <c r="AK94" s="206"/>
      <c r="AL94" s="206"/>
      <c r="AM94" s="206"/>
      <c r="AN94" s="207">
        <f t="shared" ref="AN94:AN99" si="0">SUM(AG94,AT94)</f>
        <v>0</v>
      </c>
      <c r="AO94" s="207"/>
      <c r="AP94" s="207"/>
      <c r="AQ94" s="67" t="s">
        <v>1</v>
      </c>
      <c r="AR94" s="63"/>
      <c r="AS94" s="68">
        <f>ROUND(SUM(AS95:AS99),2)</f>
        <v>0</v>
      </c>
      <c r="AT94" s="69">
        <f t="shared" ref="AT94:AT99" si="1">ROUND(SUM(AV94:AW94),2)</f>
        <v>0</v>
      </c>
      <c r="AU94" s="70">
        <f>ROUND(SUM(AU95:AU99),5)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ROUND(SUM(AZ95:AZ99),2)</f>
        <v>0</v>
      </c>
      <c r="BA94" s="69">
        <f>ROUND(SUM(BA95:BA99),2)</f>
        <v>0</v>
      </c>
      <c r="BB94" s="69">
        <f>ROUND(SUM(BB95:BB99),2)</f>
        <v>0</v>
      </c>
      <c r="BC94" s="69">
        <f>ROUND(SUM(BC95:BC99),2)</f>
        <v>0</v>
      </c>
      <c r="BD94" s="71">
        <f>ROUND(SUM(BD95:BD99),2)</f>
        <v>0</v>
      </c>
      <c r="BS94" s="72" t="s">
        <v>74</v>
      </c>
      <c r="BT94" s="72" t="s">
        <v>75</v>
      </c>
      <c r="BU94" s="73" t="s">
        <v>76</v>
      </c>
      <c r="BV94" s="72" t="s">
        <v>77</v>
      </c>
      <c r="BW94" s="72" t="s">
        <v>4</v>
      </c>
      <c r="BX94" s="72" t="s">
        <v>78</v>
      </c>
      <c r="CL94" s="72" t="s">
        <v>1</v>
      </c>
    </row>
    <row r="95" spans="1:91" s="6" customFormat="1" ht="16.5" customHeight="1">
      <c r="A95" s="74" t="s">
        <v>79</v>
      </c>
      <c r="B95" s="75"/>
      <c r="C95" s="76"/>
      <c r="D95" s="203" t="s">
        <v>80</v>
      </c>
      <c r="E95" s="203"/>
      <c r="F95" s="203"/>
      <c r="G95" s="203"/>
      <c r="H95" s="203"/>
      <c r="I95" s="77"/>
      <c r="J95" s="203" t="s">
        <v>81</v>
      </c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4">
        <f>'IO 01 - Kanalizace z ČOV1...'!J30</f>
        <v>0</v>
      </c>
      <c r="AH95" s="205"/>
      <c r="AI95" s="205"/>
      <c r="AJ95" s="205"/>
      <c r="AK95" s="205"/>
      <c r="AL95" s="205"/>
      <c r="AM95" s="205"/>
      <c r="AN95" s="204">
        <f t="shared" si="0"/>
        <v>0</v>
      </c>
      <c r="AO95" s="205"/>
      <c r="AP95" s="205"/>
      <c r="AQ95" s="78" t="s">
        <v>82</v>
      </c>
      <c r="AR95" s="75"/>
      <c r="AS95" s="79">
        <v>0</v>
      </c>
      <c r="AT95" s="80">
        <f t="shared" si="1"/>
        <v>0</v>
      </c>
      <c r="AU95" s="81">
        <f>'IO 01 - Kanalizace z ČOV1...'!P131</f>
        <v>0</v>
      </c>
      <c r="AV95" s="80">
        <f>'IO 01 - Kanalizace z ČOV1...'!J33</f>
        <v>0</v>
      </c>
      <c r="AW95" s="80">
        <f>'IO 01 - Kanalizace z ČOV1...'!J34</f>
        <v>0</v>
      </c>
      <c r="AX95" s="80">
        <f>'IO 01 - Kanalizace z ČOV1...'!J35</f>
        <v>0</v>
      </c>
      <c r="AY95" s="80">
        <f>'IO 01 - Kanalizace z ČOV1...'!J36</f>
        <v>0</v>
      </c>
      <c r="AZ95" s="80">
        <f>'IO 01 - Kanalizace z ČOV1...'!F33</f>
        <v>0</v>
      </c>
      <c r="BA95" s="80">
        <f>'IO 01 - Kanalizace z ČOV1...'!F34</f>
        <v>0</v>
      </c>
      <c r="BB95" s="80">
        <f>'IO 01 - Kanalizace z ČOV1...'!F35</f>
        <v>0</v>
      </c>
      <c r="BC95" s="80">
        <f>'IO 01 - Kanalizace z ČOV1...'!F36</f>
        <v>0</v>
      </c>
      <c r="BD95" s="82">
        <f>'IO 01 - Kanalizace z ČOV1...'!F37</f>
        <v>0</v>
      </c>
      <c r="BT95" s="83" t="s">
        <v>83</v>
      </c>
      <c r="BV95" s="83" t="s">
        <v>77</v>
      </c>
      <c r="BW95" s="83" t="s">
        <v>84</v>
      </c>
      <c r="BX95" s="83" t="s">
        <v>4</v>
      </c>
      <c r="CL95" s="83" t="s">
        <v>1</v>
      </c>
      <c r="CM95" s="83" t="s">
        <v>85</v>
      </c>
    </row>
    <row r="96" spans="1:91" s="6" customFormat="1" ht="16.5" customHeight="1">
      <c r="A96" s="74" t="s">
        <v>79</v>
      </c>
      <c r="B96" s="75"/>
      <c r="C96" s="76"/>
      <c r="D96" s="203" t="s">
        <v>86</v>
      </c>
      <c r="E96" s="203"/>
      <c r="F96" s="203"/>
      <c r="G96" s="203"/>
      <c r="H96" s="203"/>
      <c r="I96" s="77"/>
      <c r="J96" s="203" t="s">
        <v>87</v>
      </c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  <c r="X96" s="203"/>
      <c r="Y96" s="203"/>
      <c r="Z96" s="203"/>
      <c r="AA96" s="203"/>
      <c r="AB96" s="203"/>
      <c r="AC96" s="203"/>
      <c r="AD96" s="203"/>
      <c r="AE96" s="203"/>
      <c r="AF96" s="203"/>
      <c r="AG96" s="204">
        <f>'IO 01a - Likvidace vodovo...'!J30</f>
        <v>0</v>
      </c>
      <c r="AH96" s="205"/>
      <c r="AI96" s="205"/>
      <c r="AJ96" s="205"/>
      <c r="AK96" s="205"/>
      <c r="AL96" s="205"/>
      <c r="AM96" s="205"/>
      <c r="AN96" s="204">
        <f t="shared" si="0"/>
        <v>0</v>
      </c>
      <c r="AO96" s="205"/>
      <c r="AP96" s="205"/>
      <c r="AQ96" s="78" t="s">
        <v>82</v>
      </c>
      <c r="AR96" s="75"/>
      <c r="AS96" s="79">
        <v>0</v>
      </c>
      <c r="AT96" s="80">
        <f t="shared" si="1"/>
        <v>0</v>
      </c>
      <c r="AU96" s="81">
        <f>'IO 01a - Likvidace vodovo...'!P120</f>
        <v>0</v>
      </c>
      <c r="AV96" s="80">
        <f>'IO 01a - Likvidace vodovo...'!J33</f>
        <v>0</v>
      </c>
      <c r="AW96" s="80">
        <f>'IO 01a - Likvidace vodovo...'!J34</f>
        <v>0</v>
      </c>
      <c r="AX96" s="80">
        <f>'IO 01a - Likvidace vodovo...'!J35</f>
        <v>0</v>
      </c>
      <c r="AY96" s="80">
        <f>'IO 01a - Likvidace vodovo...'!J36</f>
        <v>0</v>
      </c>
      <c r="AZ96" s="80">
        <f>'IO 01a - Likvidace vodovo...'!F33</f>
        <v>0</v>
      </c>
      <c r="BA96" s="80">
        <f>'IO 01a - Likvidace vodovo...'!F34</f>
        <v>0</v>
      </c>
      <c r="BB96" s="80">
        <f>'IO 01a - Likvidace vodovo...'!F35</f>
        <v>0</v>
      </c>
      <c r="BC96" s="80">
        <f>'IO 01a - Likvidace vodovo...'!F36</f>
        <v>0</v>
      </c>
      <c r="BD96" s="82">
        <f>'IO 01a - Likvidace vodovo...'!F37</f>
        <v>0</v>
      </c>
      <c r="BT96" s="83" t="s">
        <v>83</v>
      </c>
      <c r="BV96" s="83" t="s">
        <v>77</v>
      </c>
      <c r="BW96" s="83" t="s">
        <v>88</v>
      </c>
      <c r="BX96" s="83" t="s">
        <v>4</v>
      </c>
      <c r="CL96" s="83" t="s">
        <v>1</v>
      </c>
      <c r="CM96" s="83" t="s">
        <v>85</v>
      </c>
    </row>
    <row r="97" spans="1:91" s="6" customFormat="1" ht="16.5" customHeight="1">
      <c r="A97" s="74" t="s">
        <v>79</v>
      </c>
      <c r="B97" s="75"/>
      <c r="C97" s="76"/>
      <c r="D97" s="203" t="s">
        <v>89</v>
      </c>
      <c r="E97" s="203"/>
      <c r="F97" s="203"/>
      <c r="G97" s="203"/>
      <c r="H97" s="203"/>
      <c r="I97" s="77"/>
      <c r="J97" s="203" t="s">
        <v>90</v>
      </c>
      <c r="K97" s="203"/>
      <c r="L97" s="203"/>
      <c r="M97" s="203"/>
      <c r="N97" s="203"/>
      <c r="O97" s="203"/>
      <c r="P97" s="203"/>
      <c r="Q97" s="203"/>
      <c r="R97" s="203"/>
      <c r="S97" s="203"/>
      <c r="T97" s="203"/>
      <c r="U97" s="203"/>
      <c r="V97" s="203"/>
      <c r="W97" s="203"/>
      <c r="X97" s="203"/>
      <c r="Y97" s="203"/>
      <c r="Z97" s="203"/>
      <c r="AA97" s="203"/>
      <c r="AB97" s="203"/>
      <c r="AC97" s="203"/>
      <c r="AD97" s="203"/>
      <c r="AE97" s="203"/>
      <c r="AF97" s="203"/>
      <c r="AG97" s="204">
        <f>'IO 02 - Kanalizace z ČOV2...'!J30</f>
        <v>0</v>
      </c>
      <c r="AH97" s="205"/>
      <c r="AI97" s="205"/>
      <c r="AJ97" s="205"/>
      <c r="AK97" s="205"/>
      <c r="AL97" s="205"/>
      <c r="AM97" s="205"/>
      <c r="AN97" s="204">
        <f t="shared" si="0"/>
        <v>0</v>
      </c>
      <c r="AO97" s="205"/>
      <c r="AP97" s="205"/>
      <c r="AQ97" s="78" t="s">
        <v>82</v>
      </c>
      <c r="AR97" s="75"/>
      <c r="AS97" s="79">
        <v>0</v>
      </c>
      <c r="AT97" s="80">
        <f t="shared" si="1"/>
        <v>0</v>
      </c>
      <c r="AU97" s="81">
        <f>'IO 02 - Kanalizace z ČOV2...'!P127</f>
        <v>0</v>
      </c>
      <c r="AV97" s="80">
        <f>'IO 02 - Kanalizace z ČOV2...'!J33</f>
        <v>0</v>
      </c>
      <c r="AW97" s="80">
        <f>'IO 02 - Kanalizace z ČOV2...'!J34</f>
        <v>0</v>
      </c>
      <c r="AX97" s="80">
        <f>'IO 02 - Kanalizace z ČOV2...'!J35</f>
        <v>0</v>
      </c>
      <c r="AY97" s="80">
        <f>'IO 02 - Kanalizace z ČOV2...'!J36</f>
        <v>0</v>
      </c>
      <c r="AZ97" s="80">
        <f>'IO 02 - Kanalizace z ČOV2...'!F33</f>
        <v>0</v>
      </c>
      <c r="BA97" s="80">
        <f>'IO 02 - Kanalizace z ČOV2...'!F34</f>
        <v>0</v>
      </c>
      <c r="BB97" s="80">
        <f>'IO 02 - Kanalizace z ČOV2...'!F35</f>
        <v>0</v>
      </c>
      <c r="BC97" s="80">
        <f>'IO 02 - Kanalizace z ČOV2...'!F36</f>
        <v>0</v>
      </c>
      <c r="BD97" s="82">
        <f>'IO 02 - Kanalizace z ČOV2...'!F37</f>
        <v>0</v>
      </c>
      <c r="BT97" s="83" t="s">
        <v>83</v>
      </c>
      <c r="BV97" s="83" t="s">
        <v>77</v>
      </c>
      <c r="BW97" s="83" t="s">
        <v>91</v>
      </c>
      <c r="BX97" s="83" t="s">
        <v>4</v>
      </c>
      <c r="CL97" s="83" t="s">
        <v>1</v>
      </c>
      <c r="CM97" s="83" t="s">
        <v>85</v>
      </c>
    </row>
    <row r="98" spans="1:91" s="6" customFormat="1" ht="16.5" customHeight="1">
      <c r="A98" s="74" t="s">
        <v>79</v>
      </c>
      <c r="B98" s="75"/>
      <c r="C98" s="76"/>
      <c r="D98" s="203" t="s">
        <v>92</v>
      </c>
      <c r="E98" s="203"/>
      <c r="F98" s="203"/>
      <c r="G98" s="203"/>
      <c r="H98" s="203"/>
      <c r="I98" s="77"/>
      <c r="J98" s="203" t="s">
        <v>93</v>
      </c>
      <c r="K98" s="203"/>
      <c r="L98" s="203"/>
      <c r="M98" s="203"/>
      <c r="N98" s="203"/>
      <c r="O98" s="203"/>
      <c r="P98" s="203"/>
      <c r="Q98" s="203"/>
      <c r="R98" s="203"/>
      <c r="S98" s="203"/>
      <c r="T98" s="203"/>
      <c r="U98" s="203"/>
      <c r="V98" s="203"/>
      <c r="W98" s="203"/>
      <c r="X98" s="203"/>
      <c r="Y98" s="203"/>
      <c r="Z98" s="203"/>
      <c r="AA98" s="203"/>
      <c r="AB98" s="203"/>
      <c r="AC98" s="203"/>
      <c r="AD98" s="203"/>
      <c r="AE98" s="203"/>
      <c r="AF98" s="203"/>
      <c r="AG98" s="204">
        <f>'VON 1 - Vedlejší rozpočto...'!J30</f>
        <v>0</v>
      </c>
      <c r="AH98" s="205"/>
      <c r="AI98" s="205"/>
      <c r="AJ98" s="205"/>
      <c r="AK98" s="205"/>
      <c r="AL98" s="205"/>
      <c r="AM98" s="205"/>
      <c r="AN98" s="204">
        <f t="shared" si="0"/>
        <v>0</v>
      </c>
      <c r="AO98" s="205"/>
      <c r="AP98" s="205"/>
      <c r="AQ98" s="78" t="s">
        <v>82</v>
      </c>
      <c r="AR98" s="75"/>
      <c r="AS98" s="79">
        <v>0</v>
      </c>
      <c r="AT98" s="80">
        <f t="shared" si="1"/>
        <v>0</v>
      </c>
      <c r="AU98" s="81">
        <f>'VON 1 - Vedlejší rozpočto...'!P118</f>
        <v>0</v>
      </c>
      <c r="AV98" s="80">
        <f>'VON 1 - Vedlejší rozpočto...'!J33</f>
        <v>0</v>
      </c>
      <c r="AW98" s="80">
        <f>'VON 1 - Vedlejší rozpočto...'!J34</f>
        <v>0</v>
      </c>
      <c r="AX98" s="80">
        <f>'VON 1 - Vedlejší rozpočto...'!J35</f>
        <v>0</v>
      </c>
      <c r="AY98" s="80">
        <f>'VON 1 - Vedlejší rozpočto...'!J36</f>
        <v>0</v>
      </c>
      <c r="AZ98" s="80">
        <f>'VON 1 - Vedlejší rozpočto...'!F33</f>
        <v>0</v>
      </c>
      <c r="BA98" s="80">
        <f>'VON 1 - Vedlejší rozpočto...'!F34</f>
        <v>0</v>
      </c>
      <c r="BB98" s="80">
        <f>'VON 1 - Vedlejší rozpočto...'!F35</f>
        <v>0</v>
      </c>
      <c r="BC98" s="80">
        <f>'VON 1 - Vedlejší rozpočto...'!F36</f>
        <v>0</v>
      </c>
      <c r="BD98" s="82">
        <f>'VON 1 - Vedlejší rozpočto...'!F37</f>
        <v>0</v>
      </c>
      <c r="BT98" s="83" t="s">
        <v>83</v>
      </c>
      <c r="BV98" s="83" t="s">
        <v>77</v>
      </c>
      <c r="BW98" s="83" t="s">
        <v>94</v>
      </c>
      <c r="BX98" s="83" t="s">
        <v>4</v>
      </c>
      <c r="CL98" s="83" t="s">
        <v>1</v>
      </c>
      <c r="CM98" s="83" t="s">
        <v>85</v>
      </c>
    </row>
    <row r="99" spans="1:91" s="6" customFormat="1" ht="16.5" customHeight="1">
      <c r="A99" s="74" t="s">
        <v>79</v>
      </c>
      <c r="B99" s="75"/>
      <c r="C99" s="76"/>
      <c r="D99" s="203" t="s">
        <v>95</v>
      </c>
      <c r="E99" s="203"/>
      <c r="F99" s="203"/>
      <c r="G99" s="203"/>
      <c r="H99" s="203"/>
      <c r="I99" s="77"/>
      <c r="J99" s="203" t="s">
        <v>96</v>
      </c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  <c r="X99" s="203"/>
      <c r="Y99" s="203"/>
      <c r="Z99" s="203"/>
      <c r="AA99" s="203"/>
      <c r="AB99" s="203"/>
      <c r="AC99" s="203"/>
      <c r="AD99" s="203"/>
      <c r="AE99" s="203"/>
      <c r="AF99" s="203"/>
      <c r="AG99" s="204">
        <f>'VON 2 - Ostatní rozpočtov...'!J30</f>
        <v>0</v>
      </c>
      <c r="AH99" s="205"/>
      <c r="AI99" s="205"/>
      <c r="AJ99" s="205"/>
      <c r="AK99" s="205"/>
      <c r="AL99" s="205"/>
      <c r="AM99" s="205"/>
      <c r="AN99" s="204">
        <f t="shared" si="0"/>
        <v>0</v>
      </c>
      <c r="AO99" s="205"/>
      <c r="AP99" s="205"/>
      <c r="AQ99" s="78" t="s">
        <v>82</v>
      </c>
      <c r="AR99" s="75"/>
      <c r="AS99" s="84">
        <v>0</v>
      </c>
      <c r="AT99" s="85">
        <f t="shared" si="1"/>
        <v>0</v>
      </c>
      <c r="AU99" s="86">
        <f>'VON 2 - Ostatní rozpočtov...'!P118</f>
        <v>0</v>
      </c>
      <c r="AV99" s="85">
        <f>'VON 2 - Ostatní rozpočtov...'!J33</f>
        <v>0</v>
      </c>
      <c r="AW99" s="85">
        <f>'VON 2 - Ostatní rozpočtov...'!J34</f>
        <v>0</v>
      </c>
      <c r="AX99" s="85">
        <f>'VON 2 - Ostatní rozpočtov...'!J35</f>
        <v>0</v>
      </c>
      <c r="AY99" s="85">
        <f>'VON 2 - Ostatní rozpočtov...'!J36</f>
        <v>0</v>
      </c>
      <c r="AZ99" s="85">
        <f>'VON 2 - Ostatní rozpočtov...'!F33</f>
        <v>0</v>
      </c>
      <c r="BA99" s="85">
        <f>'VON 2 - Ostatní rozpočtov...'!F34</f>
        <v>0</v>
      </c>
      <c r="BB99" s="85">
        <f>'VON 2 - Ostatní rozpočtov...'!F35</f>
        <v>0</v>
      </c>
      <c r="BC99" s="85">
        <f>'VON 2 - Ostatní rozpočtov...'!F36</f>
        <v>0</v>
      </c>
      <c r="BD99" s="87">
        <f>'VON 2 - Ostatní rozpočtov...'!F37</f>
        <v>0</v>
      </c>
      <c r="BT99" s="83" t="s">
        <v>83</v>
      </c>
      <c r="BV99" s="83" t="s">
        <v>77</v>
      </c>
      <c r="BW99" s="83" t="s">
        <v>97</v>
      </c>
      <c r="BX99" s="83" t="s">
        <v>4</v>
      </c>
      <c r="CL99" s="83" t="s">
        <v>1</v>
      </c>
      <c r="CM99" s="83" t="s">
        <v>85</v>
      </c>
    </row>
    <row r="100" spans="1:91" s="1" customFormat="1" ht="30" customHeight="1">
      <c r="B100" s="32"/>
      <c r="AR100" s="32"/>
    </row>
    <row r="101" spans="1:91" s="1" customFormat="1" ht="6.95" customHeight="1"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32"/>
    </row>
  </sheetData>
  <mergeCells count="58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IO 01 - Kanalizace z ČOV1...'!C2" display="/" xr:uid="{00000000-0004-0000-0000-000000000000}"/>
    <hyperlink ref="A96" location="'IO 01a - Likvidace vodovo...'!C2" display="/" xr:uid="{00000000-0004-0000-0000-000001000000}"/>
    <hyperlink ref="A97" location="'IO 02 - Kanalizace z ČOV2...'!C2" display="/" xr:uid="{00000000-0004-0000-0000-000002000000}"/>
    <hyperlink ref="A98" location="'VON 1 - Vedlejší rozpočto...'!C2" display="/" xr:uid="{00000000-0004-0000-0000-000003000000}"/>
    <hyperlink ref="A99" location="'VON 2 - Ostatní rozpočtov...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0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7" t="s">
        <v>5</v>
      </c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17" t="s">
        <v>84</v>
      </c>
    </row>
    <row r="3" spans="2:46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2:46" ht="24.95" hidden="1" customHeight="1">
      <c r="B4" s="20"/>
      <c r="D4" s="21" t="s">
        <v>98</v>
      </c>
      <c r="L4" s="20"/>
      <c r="M4" s="88" t="s">
        <v>10</v>
      </c>
      <c r="AT4" s="17" t="s">
        <v>3</v>
      </c>
    </row>
    <row r="5" spans="2:46" ht="6.95" hidden="1" customHeight="1">
      <c r="B5" s="20"/>
      <c r="L5" s="20"/>
    </row>
    <row r="6" spans="2:46" ht="12" hidden="1" customHeight="1">
      <c r="B6" s="20"/>
      <c r="D6" s="27" t="s">
        <v>16</v>
      </c>
      <c r="L6" s="20"/>
    </row>
    <row r="7" spans="2:46" ht="16.5" hidden="1" customHeight="1">
      <c r="B7" s="20"/>
      <c r="E7" s="228" t="str">
        <f>'Rekapitulace stavby'!K6</f>
        <v>„Vybudování kanalizačních stok „A“, „B“, „B-1“ v Doubravě, likvidace ČOV 1, ČOV 2 v Doubravě“</v>
      </c>
      <c r="F7" s="229"/>
      <c r="G7" s="229"/>
      <c r="H7" s="229"/>
      <c r="L7" s="20"/>
    </row>
    <row r="8" spans="2:46" s="1" customFormat="1" ht="12" hidden="1" customHeight="1">
      <c r="B8" s="32"/>
      <c r="D8" s="27" t="s">
        <v>99</v>
      </c>
      <c r="L8" s="32"/>
    </row>
    <row r="9" spans="2:46" s="1" customFormat="1" ht="16.5" hidden="1" customHeight="1">
      <c r="B9" s="32"/>
      <c r="E9" s="189" t="s">
        <v>100</v>
      </c>
      <c r="F9" s="230"/>
      <c r="G9" s="230"/>
      <c r="H9" s="230"/>
      <c r="L9" s="32"/>
    </row>
    <row r="10" spans="2:46" s="1" customFormat="1" ht="11.25" hidden="1">
      <c r="B10" s="32"/>
      <c r="L10" s="32"/>
    </row>
    <row r="11" spans="2:46" s="1" customFormat="1" ht="12" hidden="1" customHeight="1">
      <c r="B11" s="32"/>
      <c r="D11" s="27" t="s">
        <v>17</v>
      </c>
      <c r="F11" s="25" t="s">
        <v>1</v>
      </c>
      <c r="I11" s="27" t="s">
        <v>18</v>
      </c>
      <c r="J11" s="25" t="s">
        <v>1</v>
      </c>
      <c r="L11" s="32"/>
    </row>
    <row r="12" spans="2:46" s="1" customFormat="1" ht="12" hidden="1" customHeight="1">
      <c r="B12" s="32"/>
      <c r="D12" s="27" t="s">
        <v>19</v>
      </c>
      <c r="F12" s="25" t="s">
        <v>20</v>
      </c>
      <c r="I12" s="27" t="s">
        <v>21</v>
      </c>
      <c r="J12" s="52" t="str">
        <f>'Rekapitulace stavby'!AN8</f>
        <v>Vyplň údaj</v>
      </c>
      <c r="L12" s="32"/>
    </row>
    <row r="13" spans="2:46" s="1" customFormat="1" ht="10.9" hidden="1" customHeight="1">
      <c r="B13" s="32"/>
      <c r="L13" s="32"/>
    </row>
    <row r="14" spans="2:46" s="1" customFormat="1" ht="12" hidden="1" customHeight="1">
      <c r="B14" s="32"/>
      <c r="D14" s="27" t="s">
        <v>22</v>
      </c>
      <c r="I14" s="27" t="s">
        <v>23</v>
      </c>
      <c r="J14" s="25" t="s">
        <v>1</v>
      </c>
      <c r="L14" s="32"/>
    </row>
    <row r="15" spans="2:46" s="1" customFormat="1" ht="18" hidden="1" customHeight="1">
      <c r="B15" s="32"/>
      <c r="E15" s="25" t="s">
        <v>20</v>
      </c>
      <c r="I15" s="27" t="s">
        <v>24</v>
      </c>
      <c r="J15" s="25" t="s">
        <v>1</v>
      </c>
      <c r="L15" s="32"/>
    </row>
    <row r="16" spans="2:46" s="1" customFormat="1" ht="6.95" hidden="1" customHeight="1">
      <c r="B16" s="32"/>
      <c r="L16" s="32"/>
    </row>
    <row r="17" spans="2:12" s="1" customFormat="1" ht="12" hidden="1" customHeight="1">
      <c r="B17" s="32"/>
      <c r="D17" s="27" t="s">
        <v>25</v>
      </c>
      <c r="I17" s="27" t="s">
        <v>23</v>
      </c>
      <c r="J17" s="28" t="str">
        <f>'Rekapitulace stavby'!AN13</f>
        <v>Vyplň údaj</v>
      </c>
      <c r="L17" s="32"/>
    </row>
    <row r="18" spans="2:12" s="1" customFormat="1" ht="18" hidden="1" customHeight="1">
      <c r="B18" s="32"/>
      <c r="E18" s="231" t="str">
        <f>'Rekapitulace stavby'!E14</f>
        <v>Vyplň údaj</v>
      </c>
      <c r="F18" s="211"/>
      <c r="G18" s="211"/>
      <c r="H18" s="211"/>
      <c r="I18" s="27" t="s">
        <v>24</v>
      </c>
      <c r="J18" s="28" t="str">
        <f>'Rekapitulace stavby'!AN14</f>
        <v>Vyplň údaj</v>
      </c>
      <c r="L18" s="32"/>
    </row>
    <row r="19" spans="2:12" s="1" customFormat="1" ht="6.95" hidden="1" customHeight="1">
      <c r="B19" s="32"/>
      <c r="L19" s="32"/>
    </row>
    <row r="20" spans="2:12" s="1" customFormat="1" ht="12" hidden="1" customHeight="1">
      <c r="B20" s="32"/>
      <c r="D20" s="27" t="s">
        <v>27</v>
      </c>
      <c r="I20" s="27" t="s">
        <v>23</v>
      </c>
      <c r="J20" s="25" t="s">
        <v>28</v>
      </c>
      <c r="L20" s="32"/>
    </row>
    <row r="21" spans="2:12" s="1" customFormat="1" ht="18" hidden="1" customHeight="1">
      <c r="B21" s="32"/>
      <c r="E21" s="25" t="s">
        <v>29</v>
      </c>
      <c r="I21" s="27" t="s">
        <v>24</v>
      </c>
      <c r="J21" s="25" t="s">
        <v>30</v>
      </c>
      <c r="L21" s="32"/>
    </row>
    <row r="22" spans="2:12" s="1" customFormat="1" ht="6.95" hidden="1" customHeight="1">
      <c r="B22" s="32"/>
      <c r="L22" s="32"/>
    </row>
    <row r="23" spans="2:12" s="1" customFormat="1" ht="12" hidden="1" customHeight="1">
      <c r="B23" s="32"/>
      <c r="D23" s="27" t="s">
        <v>32</v>
      </c>
      <c r="I23" s="27" t="s">
        <v>23</v>
      </c>
      <c r="J23" s="25" t="str">
        <f>IF('Rekapitulace stavby'!AN19="","",'Rekapitulace stavby'!AN19)</f>
        <v/>
      </c>
      <c r="L23" s="32"/>
    </row>
    <row r="24" spans="2:12" s="1" customFormat="1" ht="18" hidden="1" customHeight="1">
      <c r="B24" s="32"/>
      <c r="E24" s="25" t="str">
        <f>IF('Rekapitulace stavby'!E20="","",'Rekapitulace stavby'!E20)</f>
        <v xml:space="preserve"> </v>
      </c>
      <c r="I24" s="27" t="s">
        <v>24</v>
      </c>
      <c r="J24" s="25" t="str">
        <f>IF('Rekapitulace stavby'!AN20="","",'Rekapitulace stavby'!AN20)</f>
        <v/>
      </c>
      <c r="L24" s="32"/>
    </row>
    <row r="25" spans="2:12" s="1" customFormat="1" ht="6.95" hidden="1" customHeight="1">
      <c r="B25" s="32"/>
      <c r="L25" s="32"/>
    </row>
    <row r="26" spans="2:12" s="1" customFormat="1" ht="12" hidden="1" customHeight="1">
      <c r="B26" s="32"/>
      <c r="D26" s="27" t="s">
        <v>34</v>
      </c>
      <c r="L26" s="32"/>
    </row>
    <row r="27" spans="2:12" s="7" customFormat="1" ht="16.5" hidden="1" customHeight="1">
      <c r="B27" s="89"/>
      <c r="E27" s="216" t="s">
        <v>1</v>
      </c>
      <c r="F27" s="216"/>
      <c r="G27" s="216"/>
      <c r="H27" s="216"/>
      <c r="L27" s="89"/>
    </row>
    <row r="28" spans="2:12" s="1" customFormat="1" ht="6.95" hidden="1" customHeight="1">
      <c r="B28" s="32"/>
      <c r="L28" s="32"/>
    </row>
    <row r="29" spans="2:12" s="1" customFormat="1" ht="6.95" hidden="1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hidden="1" customHeight="1">
      <c r="B30" s="32"/>
      <c r="D30" s="90" t="s">
        <v>35</v>
      </c>
      <c r="J30" s="66">
        <f>ROUND(J131, 2)</f>
        <v>0</v>
      </c>
      <c r="L30" s="32"/>
    </row>
    <row r="31" spans="2:12" s="1" customFormat="1" ht="6.95" hidden="1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hidden="1" customHeight="1">
      <c r="B32" s="32"/>
      <c r="F32" s="35" t="s">
        <v>37</v>
      </c>
      <c r="I32" s="35" t="s">
        <v>36</v>
      </c>
      <c r="J32" s="35" t="s">
        <v>38</v>
      </c>
      <c r="L32" s="32"/>
    </row>
    <row r="33" spans="2:12" s="1" customFormat="1" ht="14.45" hidden="1" customHeight="1">
      <c r="B33" s="32"/>
      <c r="D33" s="55" t="s">
        <v>39</v>
      </c>
      <c r="E33" s="27" t="s">
        <v>40</v>
      </c>
      <c r="F33" s="91">
        <f>ROUND((SUM(BE131:BE307)),  2)</f>
        <v>0</v>
      </c>
      <c r="I33" s="92">
        <v>0.21</v>
      </c>
      <c r="J33" s="91">
        <f>ROUND(((SUM(BE131:BE307))*I33),  2)</f>
        <v>0</v>
      </c>
      <c r="L33" s="32"/>
    </row>
    <row r="34" spans="2:12" s="1" customFormat="1" ht="14.45" hidden="1" customHeight="1">
      <c r="B34" s="32"/>
      <c r="E34" s="27" t="s">
        <v>41</v>
      </c>
      <c r="F34" s="91">
        <f>ROUND((SUM(BF131:BF307)),  2)</f>
        <v>0</v>
      </c>
      <c r="I34" s="92">
        <v>0.15</v>
      </c>
      <c r="J34" s="91">
        <f>ROUND(((SUM(BF131:BF307))*I34),  2)</f>
        <v>0</v>
      </c>
      <c r="L34" s="32"/>
    </row>
    <row r="35" spans="2:12" s="1" customFormat="1" ht="14.45" hidden="1" customHeight="1">
      <c r="B35" s="32"/>
      <c r="E35" s="27" t="s">
        <v>42</v>
      </c>
      <c r="F35" s="91">
        <f>ROUND((SUM(BG131:BG307)),  2)</f>
        <v>0</v>
      </c>
      <c r="I35" s="92">
        <v>0.21</v>
      </c>
      <c r="J35" s="91">
        <f>0</f>
        <v>0</v>
      </c>
      <c r="L35" s="32"/>
    </row>
    <row r="36" spans="2:12" s="1" customFormat="1" ht="14.45" hidden="1" customHeight="1">
      <c r="B36" s="32"/>
      <c r="E36" s="27" t="s">
        <v>43</v>
      </c>
      <c r="F36" s="91">
        <f>ROUND((SUM(BH131:BH307)),  2)</f>
        <v>0</v>
      </c>
      <c r="I36" s="92">
        <v>0.15</v>
      </c>
      <c r="J36" s="91">
        <f>0</f>
        <v>0</v>
      </c>
      <c r="L36" s="32"/>
    </row>
    <row r="37" spans="2:12" s="1" customFormat="1" ht="14.45" hidden="1" customHeight="1">
      <c r="B37" s="32"/>
      <c r="E37" s="27" t="s">
        <v>44</v>
      </c>
      <c r="F37" s="91">
        <f>ROUND((SUM(BI131:BI307)),  2)</f>
        <v>0</v>
      </c>
      <c r="I37" s="92">
        <v>0</v>
      </c>
      <c r="J37" s="91">
        <f>0</f>
        <v>0</v>
      </c>
      <c r="L37" s="32"/>
    </row>
    <row r="38" spans="2:12" s="1" customFormat="1" ht="6.95" hidden="1" customHeight="1">
      <c r="B38" s="32"/>
      <c r="L38" s="32"/>
    </row>
    <row r="39" spans="2:12" s="1" customFormat="1" ht="25.35" hidden="1" customHeight="1">
      <c r="B39" s="32"/>
      <c r="C39" s="93"/>
      <c r="D39" s="94" t="s">
        <v>45</v>
      </c>
      <c r="E39" s="57"/>
      <c r="F39" s="57"/>
      <c r="G39" s="95" t="s">
        <v>46</v>
      </c>
      <c r="H39" s="96" t="s">
        <v>47</v>
      </c>
      <c r="I39" s="57"/>
      <c r="J39" s="97">
        <f>SUM(J30:J37)</f>
        <v>0</v>
      </c>
      <c r="K39" s="98"/>
      <c r="L39" s="32"/>
    </row>
    <row r="40" spans="2:12" s="1" customFormat="1" ht="14.45" hidden="1" customHeight="1">
      <c r="B40" s="32"/>
      <c r="L40" s="32"/>
    </row>
    <row r="41" spans="2:12" ht="14.45" hidden="1" customHeight="1">
      <c r="B41" s="20"/>
      <c r="L41" s="20"/>
    </row>
    <row r="42" spans="2:12" ht="14.45" hidden="1" customHeight="1">
      <c r="B42" s="20"/>
      <c r="L42" s="20"/>
    </row>
    <row r="43" spans="2:12" ht="14.45" hidden="1" customHeight="1">
      <c r="B43" s="20"/>
      <c r="L43" s="20"/>
    </row>
    <row r="44" spans="2:12" ht="14.45" hidden="1" customHeight="1">
      <c r="B44" s="20"/>
      <c r="L44" s="20"/>
    </row>
    <row r="45" spans="2:12" ht="14.45" hidden="1" customHeight="1">
      <c r="B45" s="20"/>
      <c r="L45" s="20"/>
    </row>
    <row r="46" spans="2:12" ht="14.45" hidden="1" customHeight="1">
      <c r="B46" s="20"/>
      <c r="L46" s="20"/>
    </row>
    <row r="47" spans="2:12" ht="14.45" hidden="1" customHeight="1">
      <c r="B47" s="20"/>
      <c r="L47" s="20"/>
    </row>
    <row r="48" spans="2:12" ht="14.45" hidden="1" customHeight="1">
      <c r="B48" s="20"/>
      <c r="L48" s="20"/>
    </row>
    <row r="49" spans="2:12" ht="14.45" hidden="1" customHeight="1">
      <c r="B49" s="20"/>
      <c r="L49" s="20"/>
    </row>
    <row r="50" spans="2:12" s="1" customFormat="1" ht="14.45" hidden="1" customHeight="1">
      <c r="B50" s="32"/>
      <c r="D50" s="41" t="s">
        <v>48</v>
      </c>
      <c r="E50" s="42"/>
      <c r="F50" s="42"/>
      <c r="G50" s="41" t="s">
        <v>49</v>
      </c>
      <c r="H50" s="42"/>
      <c r="I50" s="42"/>
      <c r="J50" s="42"/>
      <c r="K50" s="42"/>
      <c r="L50" s="32"/>
    </row>
    <row r="51" spans="2:12" ht="11.25" hidden="1">
      <c r="B51" s="20"/>
      <c r="L51" s="20"/>
    </row>
    <row r="52" spans="2:12" ht="11.25" hidden="1">
      <c r="B52" s="20"/>
      <c r="L52" s="20"/>
    </row>
    <row r="53" spans="2:12" ht="11.25" hidden="1">
      <c r="B53" s="20"/>
      <c r="L53" s="20"/>
    </row>
    <row r="54" spans="2:12" ht="11.25" hidden="1">
      <c r="B54" s="20"/>
      <c r="L54" s="20"/>
    </row>
    <row r="55" spans="2:12" ht="11.25" hidden="1">
      <c r="B55" s="20"/>
      <c r="L55" s="20"/>
    </row>
    <row r="56" spans="2:12" ht="11.25" hidden="1">
      <c r="B56" s="20"/>
      <c r="L56" s="20"/>
    </row>
    <row r="57" spans="2:12" ht="11.25" hidden="1">
      <c r="B57" s="20"/>
      <c r="L57" s="20"/>
    </row>
    <row r="58" spans="2:12" ht="11.25" hidden="1">
      <c r="B58" s="20"/>
      <c r="L58" s="20"/>
    </row>
    <row r="59" spans="2:12" ht="11.25" hidden="1">
      <c r="B59" s="20"/>
      <c r="L59" s="20"/>
    </row>
    <row r="60" spans="2:12" ht="11.25" hidden="1">
      <c r="B60" s="20"/>
      <c r="L60" s="20"/>
    </row>
    <row r="61" spans="2:12" s="1" customFormat="1" ht="12.75" hidden="1">
      <c r="B61" s="32"/>
      <c r="D61" s="43" t="s">
        <v>50</v>
      </c>
      <c r="E61" s="34"/>
      <c r="F61" s="99" t="s">
        <v>51</v>
      </c>
      <c r="G61" s="43" t="s">
        <v>50</v>
      </c>
      <c r="H61" s="34"/>
      <c r="I61" s="34"/>
      <c r="J61" s="100" t="s">
        <v>51</v>
      </c>
      <c r="K61" s="34"/>
      <c r="L61" s="32"/>
    </row>
    <row r="62" spans="2:12" ht="11.25" hidden="1">
      <c r="B62" s="20"/>
      <c r="L62" s="20"/>
    </row>
    <row r="63" spans="2:12" ht="11.25" hidden="1">
      <c r="B63" s="20"/>
      <c r="L63" s="20"/>
    </row>
    <row r="64" spans="2:12" ht="11.25" hidden="1">
      <c r="B64" s="20"/>
      <c r="L64" s="20"/>
    </row>
    <row r="65" spans="2:12" s="1" customFormat="1" ht="12.75" hidden="1">
      <c r="B65" s="32"/>
      <c r="D65" s="41" t="s">
        <v>52</v>
      </c>
      <c r="E65" s="42"/>
      <c r="F65" s="42"/>
      <c r="G65" s="41" t="s">
        <v>53</v>
      </c>
      <c r="H65" s="42"/>
      <c r="I65" s="42"/>
      <c r="J65" s="42"/>
      <c r="K65" s="42"/>
      <c r="L65" s="32"/>
    </row>
    <row r="66" spans="2:12" ht="11.25" hidden="1">
      <c r="B66" s="20"/>
      <c r="L66" s="20"/>
    </row>
    <row r="67" spans="2:12" ht="11.25" hidden="1">
      <c r="B67" s="20"/>
      <c r="L67" s="20"/>
    </row>
    <row r="68" spans="2:12" ht="11.25" hidden="1">
      <c r="B68" s="20"/>
      <c r="L68" s="20"/>
    </row>
    <row r="69" spans="2:12" ht="11.25" hidden="1">
      <c r="B69" s="20"/>
      <c r="L69" s="20"/>
    </row>
    <row r="70" spans="2:12" ht="11.25" hidden="1">
      <c r="B70" s="20"/>
      <c r="L70" s="20"/>
    </row>
    <row r="71" spans="2:12" ht="11.25" hidden="1">
      <c r="B71" s="20"/>
      <c r="L71" s="20"/>
    </row>
    <row r="72" spans="2:12" ht="11.25" hidden="1">
      <c r="B72" s="20"/>
      <c r="L72" s="20"/>
    </row>
    <row r="73" spans="2:12" ht="11.25" hidden="1">
      <c r="B73" s="20"/>
      <c r="L73" s="20"/>
    </row>
    <row r="74" spans="2:12" ht="11.25" hidden="1">
      <c r="B74" s="20"/>
      <c r="L74" s="20"/>
    </row>
    <row r="75" spans="2:12" ht="11.25" hidden="1">
      <c r="B75" s="20"/>
      <c r="L75" s="20"/>
    </row>
    <row r="76" spans="2:12" s="1" customFormat="1" ht="12.75" hidden="1">
      <c r="B76" s="32"/>
      <c r="D76" s="43" t="s">
        <v>50</v>
      </c>
      <c r="E76" s="34"/>
      <c r="F76" s="99" t="s">
        <v>51</v>
      </c>
      <c r="G76" s="43" t="s">
        <v>50</v>
      </c>
      <c r="H76" s="34"/>
      <c r="I76" s="34"/>
      <c r="J76" s="100" t="s">
        <v>51</v>
      </c>
      <c r="K76" s="34"/>
      <c r="L76" s="32"/>
    </row>
    <row r="77" spans="2:12" s="1" customFormat="1" ht="14.45" hidden="1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78" spans="2:12" ht="11.25" hidden="1"/>
    <row r="79" spans="2:12" ht="11.25" hidden="1"/>
    <row r="80" spans="2:12" ht="11.25" hidden="1"/>
    <row r="81" spans="2:47" s="1" customFormat="1" ht="6.95" hidden="1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hidden="1" customHeight="1">
      <c r="B82" s="32"/>
      <c r="C82" s="21" t="s">
        <v>101</v>
      </c>
      <c r="L82" s="32"/>
    </row>
    <row r="83" spans="2:47" s="1" customFormat="1" ht="6.95" hidden="1" customHeight="1">
      <c r="B83" s="32"/>
      <c r="L83" s="32"/>
    </row>
    <row r="84" spans="2:47" s="1" customFormat="1" ht="12" hidden="1" customHeight="1">
      <c r="B84" s="32"/>
      <c r="C84" s="27" t="s">
        <v>16</v>
      </c>
      <c r="L84" s="32"/>
    </row>
    <row r="85" spans="2:47" s="1" customFormat="1" ht="16.5" hidden="1" customHeight="1">
      <c r="B85" s="32"/>
      <c r="E85" s="228" t="str">
        <f>E7</f>
        <v>„Vybudování kanalizačních stok „A“, „B“, „B-1“ v Doubravě, likvidace ČOV 1, ČOV 2 v Doubravě“</v>
      </c>
      <c r="F85" s="229"/>
      <c r="G85" s="229"/>
      <c r="H85" s="229"/>
      <c r="L85" s="32"/>
    </row>
    <row r="86" spans="2:47" s="1" customFormat="1" ht="12" hidden="1" customHeight="1">
      <c r="B86" s="32"/>
      <c r="C86" s="27" t="s">
        <v>99</v>
      </c>
      <c r="L86" s="32"/>
    </row>
    <row r="87" spans="2:47" s="1" customFormat="1" ht="16.5" hidden="1" customHeight="1">
      <c r="B87" s="32"/>
      <c r="E87" s="189" t="str">
        <f>E9</f>
        <v>IO 01 - Kanalizace z ČOV1, likvidace ČOV 1</v>
      </c>
      <c r="F87" s="230"/>
      <c r="G87" s="230"/>
      <c r="H87" s="230"/>
      <c r="L87" s="32"/>
    </row>
    <row r="88" spans="2:47" s="1" customFormat="1" ht="6.95" hidden="1" customHeight="1">
      <c r="B88" s="32"/>
      <c r="L88" s="32"/>
    </row>
    <row r="89" spans="2:47" s="1" customFormat="1" ht="12" hidden="1" customHeight="1">
      <c r="B89" s="32"/>
      <c r="C89" s="27" t="s">
        <v>19</v>
      </c>
      <c r="F89" s="25" t="str">
        <f>F12</f>
        <v>Obec Doubrava</v>
      </c>
      <c r="I89" s="27" t="s">
        <v>21</v>
      </c>
      <c r="J89" s="52" t="str">
        <f>IF(J12="","",J12)</f>
        <v>Vyplň údaj</v>
      </c>
      <c r="L89" s="32"/>
    </row>
    <row r="90" spans="2:47" s="1" customFormat="1" ht="6.95" hidden="1" customHeight="1">
      <c r="B90" s="32"/>
      <c r="L90" s="32"/>
    </row>
    <row r="91" spans="2:47" s="1" customFormat="1" ht="25.7" hidden="1" customHeight="1">
      <c r="B91" s="32"/>
      <c r="C91" s="27" t="s">
        <v>22</v>
      </c>
      <c r="F91" s="25" t="str">
        <f>E15</f>
        <v>Obec Doubrava</v>
      </c>
      <c r="I91" s="27" t="s">
        <v>27</v>
      </c>
      <c r="J91" s="30" t="str">
        <f>E21</f>
        <v>Ing. Jana Sýkorová, Lipník nad Bečvou</v>
      </c>
      <c r="L91" s="32"/>
    </row>
    <row r="92" spans="2:47" s="1" customFormat="1" ht="15.2" hidden="1" customHeight="1">
      <c r="B92" s="32"/>
      <c r="C92" s="27" t="s">
        <v>25</v>
      </c>
      <c r="F92" s="25" t="str">
        <f>IF(E18="","",E18)</f>
        <v>Vyplň údaj</v>
      </c>
      <c r="I92" s="27" t="s">
        <v>32</v>
      </c>
      <c r="J92" s="30" t="str">
        <f>E24</f>
        <v xml:space="preserve"> </v>
      </c>
      <c r="L92" s="32"/>
    </row>
    <row r="93" spans="2:47" s="1" customFormat="1" ht="10.35" hidden="1" customHeight="1">
      <c r="B93" s="32"/>
      <c r="L93" s="32"/>
    </row>
    <row r="94" spans="2:47" s="1" customFormat="1" ht="29.25" hidden="1" customHeight="1">
      <c r="B94" s="32"/>
      <c r="C94" s="101" t="s">
        <v>102</v>
      </c>
      <c r="D94" s="93"/>
      <c r="E94" s="93"/>
      <c r="F94" s="93"/>
      <c r="G94" s="93"/>
      <c r="H94" s="93"/>
      <c r="I94" s="93"/>
      <c r="J94" s="102" t="s">
        <v>103</v>
      </c>
      <c r="K94" s="93"/>
      <c r="L94" s="32"/>
    </row>
    <row r="95" spans="2:47" s="1" customFormat="1" ht="10.35" hidden="1" customHeight="1">
      <c r="B95" s="32"/>
      <c r="L95" s="32"/>
    </row>
    <row r="96" spans="2:47" s="1" customFormat="1" ht="22.9" hidden="1" customHeight="1">
      <c r="B96" s="32"/>
      <c r="C96" s="103" t="s">
        <v>104</v>
      </c>
      <c r="J96" s="66">
        <f>J131</f>
        <v>0</v>
      </c>
      <c r="L96" s="32"/>
      <c r="AU96" s="17" t="s">
        <v>105</v>
      </c>
    </row>
    <row r="97" spans="2:12" s="8" customFormat="1" ht="24.95" hidden="1" customHeight="1">
      <c r="B97" s="104"/>
      <c r="D97" s="105" t="s">
        <v>106</v>
      </c>
      <c r="E97" s="106"/>
      <c r="F97" s="106"/>
      <c r="G97" s="106"/>
      <c r="H97" s="106"/>
      <c r="I97" s="106"/>
      <c r="J97" s="107">
        <f>J132</f>
        <v>0</v>
      </c>
      <c r="L97" s="104"/>
    </row>
    <row r="98" spans="2:12" s="9" customFormat="1" ht="19.899999999999999" hidden="1" customHeight="1">
      <c r="B98" s="108"/>
      <c r="D98" s="109" t="s">
        <v>107</v>
      </c>
      <c r="E98" s="110"/>
      <c r="F98" s="110"/>
      <c r="G98" s="110"/>
      <c r="H98" s="110"/>
      <c r="I98" s="110"/>
      <c r="J98" s="111">
        <f>J133</f>
        <v>0</v>
      </c>
      <c r="L98" s="108"/>
    </row>
    <row r="99" spans="2:12" s="9" customFormat="1" ht="19.899999999999999" hidden="1" customHeight="1">
      <c r="B99" s="108"/>
      <c r="D99" s="109" t="s">
        <v>108</v>
      </c>
      <c r="E99" s="110"/>
      <c r="F99" s="110"/>
      <c r="G99" s="110"/>
      <c r="H99" s="110"/>
      <c r="I99" s="110"/>
      <c r="J99" s="111">
        <f>J189</f>
        <v>0</v>
      </c>
      <c r="L99" s="108"/>
    </row>
    <row r="100" spans="2:12" s="9" customFormat="1" ht="19.899999999999999" hidden="1" customHeight="1">
      <c r="B100" s="108"/>
      <c r="D100" s="109" t="s">
        <v>109</v>
      </c>
      <c r="E100" s="110"/>
      <c r="F100" s="110"/>
      <c r="G100" s="110"/>
      <c r="H100" s="110"/>
      <c r="I100" s="110"/>
      <c r="J100" s="111">
        <f>J191</f>
        <v>0</v>
      </c>
      <c r="L100" s="108"/>
    </row>
    <row r="101" spans="2:12" s="9" customFormat="1" ht="19.899999999999999" hidden="1" customHeight="1">
      <c r="B101" s="108"/>
      <c r="D101" s="109" t="s">
        <v>110</v>
      </c>
      <c r="E101" s="110"/>
      <c r="F101" s="110"/>
      <c r="G101" s="110"/>
      <c r="H101" s="110"/>
      <c r="I101" s="110"/>
      <c r="J101" s="111">
        <f>J192</f>
        <v>0</v>
      </c>
      <c r="L101" s="108"/>
    </row>
    <row r="102" spans="2:12" s="9" customFormat="1" ht="19.899999999999999" hidden="1" customHeight="1">
      <c r="B102" s="108"/>
      <c r="D102" s="109" t="s">
        <v>111</v>
      </c>
      <c r="E102" s="110"/>
      <c r="F102" s="110"/>
      <c r="G102" s="110"/>
      <c r="H102" s="110"/>
      <c r="I102" s="110"/>
      <c r="J102" s="111">
        <f>J198</f>
        <v>0</v>
      </c>
      <c r="L102" s="108"/>
    </row>
    <row r="103" spans="2:12" s="9" customFormat="1" ht="19.899999999999999" hidden="1" customHeight="1">
      <c r="B103" s="108"/>
      <c r="D103" s="109" t="s">
        <v>112</v>
      </c>
      <c r="E103" s="110"/>
      <c r="F103" s="110"/>
      <c r="G103" s="110"/>
      <c r="H103" s="110"/>
      <c r="I103" s="110"/>
      <c r="J103" s="111">
        <f>J206</f>
        <v>0</v>
      </c>
      <c r="L103" s="108"/>
    </row>
    <row r="104" spans="2:12" s="9" customFormat="1" ht="19.899999999999999" hidden="1" customHeight="1">
      <c r="B104" s="108"/>
      <c r="D104" s="109" t="s">
        <v>113</v>
      </c>
      <c r="E104" s="110"/>
      <c r="F104" s="110"/>
      <c r="G104" s="110"/>
      <c r="H104" s="110"/>
      <c r="I104" s="110"/>
      <c r="J104" s="111">
        <f>J232</f>
        <v>0</v>
      </c>
      <c r="L104" s="108"/>
    </row>
    <row r="105" spans="2:12" s="9" customFormat="1" ht="19.899999999999999" hidden="1" customHeight="1">
      <c r="B105" s="108"/>
      <c r="D105" s="109" t="s">
        <v>114</v>
      </c>
      <c r="E105" s="110"/>
      <c r="F105" s="110"/>
      <c r="G105" s="110"/>
      <c r="H105" s="110"/>
      <c r="I105" s="110"/>
      <c r="J105" s="111">
        <f>J249</f>
        <v>0</v>
      </c>
      <c r="L105" s="108"/>
    </row>
    <row r="106" spans="2:12" s="9" customFormat="1" ht="19.899999999999999" hidden="1" customHeight="1">
      <c r="B106" s="108"/>
      <c r="D106" s="109" t="s">
        <v>115</v>
      </c>
      <c r="E106" s="110"/>
      <c r="F106" s="110"/>
      <c r="G106" s="110"/>
      <c r="H106" s="110"/>
      <c r="I106" s="110"/>
      <c r="J106" s="111">
        <f>J275</f>
        <v>0</v>
      </c>
      <c r="L106" s="108"/>
    </row>
    <row r="107" spans="2:12" s="9" customFormat="1" ht="19.899999999999999" hidden="1" customHeight="1">
      <c r="B107" s="108"/>
      <c r="D107" s="109" t="s">
        <v>116</v>
      </c>
      <c r="E107" s="110"/>
      <c r="F107" s="110"/>
      <c r="G107" s="110"/>
      <c r="H107" s="110"/>
      <c r="I107" s="110"/>
      <c r="J107" s="111">
        <f>J287</f>
        <v>0</v>
      </c>
      <c r="L107" s="108"/>
    </row>
    <row r="108" spans="2:12" s="8" customFormat="1" ht="24.95" hidden="1" customHeight="1">
      <c r="B108" s="104"/>
      <c r="D108" s="105" t="s">
        <v>117</v>
      </c>
      <c r="E108" s="106"/>
      <c r="F108" s="106"/>
      <c r="G108" s="106"/>
      <c r="H108" s="106"/>
      <c r="I108" s="106"/>
      <c r="J108" s="107">
        <f>J289</f>
        <v>0</v>
      </c>
      <c r="L108" s="104"/>
    </row>
    <row r="109" spans="2:12" s="9" customFormat="1" ht="19.899999999999999" hidden="1" customHeight="1">
      <c r="B109" s="108"/>
      <c r="D109" s="109" t="s">
        <v>118</v>
      </c>
      <c r="E109" s="110"/>
      <c r="F109" s="110"/>
      <c r="G109" s="110"/>
      <c r="H109" s="110"/>
      <c r="I109" s="110"/>
      <c r="J109" s="111">
        <f>J290</f>
        <v>0</v>
      </c>
      <c r="L109" s="108"/>
    </row>
    <row r="110" spans="2:12" s="9" customFormat="1" ht="19.899999999999999" hidden="1" customHeight="1">
      <c r="B110" s="108"/>
      <c r="D110" s="109" t="s">
        <v>119</v>
      </c>
      <c r="E110" s="110"/>
      <c r="F110" s="110"/>
      <c r="G110" s="110"/>
      <c r="H110" s="110"/>
      <c r="I110" s="110"/>
      <c r="J110" s="111">
        <f>J294</f>
        <v>0</v>
      </c>
      <c r="L110" s="108"/>
    </row>
    <row r="111" spans="2:12" s="9" customFormat="1" ht="19.899999999999999" hidden="1" customHeight="1">
      <c r="B111" s="108"/>
      <c r="D111" s="109" t="s">
        <v>120</v>
      </c>
      <c r="E111" s="110"/>
      <c r="F111" s="110"/>
      <c r="G111" s="110"/>
      <c r="H111" s="110"/>
      <c r="I111" s="110"/>
      <c r="J111" s="111">
        <f>J302</f>
        <v>0</v>
      </c>
      <c r="L111" s="108"/>
    </row>
    <row r="112" spans="2:12" s="1" customFormat="1" ht="21.75" hidden="1" customHeight="1">
      <c r="B112" s="32"/>
      <c r="L112" s="32"/>
    </row>
    <row r="113" spans="2:12" s="1" customFormat="1" ht="6.95" hidden="1" customHeight="1">
      <c r="B113" s="44"/>
      <c r="C113" s="45"/>
      <c r="D113" s="45"/>
      <c r="E113" s="45"/>
      <c r="F113" s="45"/>
      <c r="G113" s="45"/>
      <c r="H113" s="45"/>
      <c r="I113" s="45"/>
      <c r="J113" s="45"/>
      <c r="K113" s="45"/>
      <c r="L113" s="32"/>
    </row>
    <row r="114" spans="2:12" ht="11.25" hidden="1"/>
    <row r="115" spans="2:12" ht="11.25" hidden="1"/>
    <row r="116" spans="2:12" ht="11.25" hidden="1"/>
    <row r="117" spans="2:12" s="1" customFormat="1" ht="6.95" customHeight="1">
      <c r="B117" s="46"/>
      <c r="C117" s="47"/>
      <c r="D117" s="47"/>
      <c r="E117" s="47"/>
      <c r="F117" s="47"/>
      <c r="G117" s="47"/>
      <c r="H117" s="47"/>
      <c r="I117" s="47"/>
      <c r="J117" s="47"/>
      <c r="K117" s="47"/>
      <c r="L117" s="32"/>
    </row>
    <row r="118" spans="2:12" s="1" customFormat="1" ht="24.95" customHeight="1">
      <c r="B118" s="32"/>
      <c r="C118" s="21" t="s">
        <v>121</v>
      </c>
      <c r="L118" s="32"/>
    </row>
    <row r="119" spans="2:12" s="1" customFormat="1" ht="6.95" customHeight="1">
      <c r="B119" s="32"/>
      <c r="L119" s="32"/>
    </row>
    <row r="120" spans="2:12" s="1" customFormat="1" ht="12" customHeight="1">
      <c r="B120" s="32"/>
      <c r="C120" s="27" t="s">
        <v>16</v>
      </c>
      <c r="L120" s="32"/>
    </row>
    <row r="121" spans="2:12" s="1" customFormat="1" ht="16.5" customHeight="1">
      <c r="B121" s="32"/>
      <c r="E121" s="228" t="str">
        <f>E7</f>
        <v>„Vybudování kanalizačních stok „A“, „B“, „B-1“ v Doubravě, likvidace ČOV 1, ČOV 2 v Doubravě“</v>
      </c>
      <c r="F121" s="229"/>
      <c r="G121" s="229"/>
      <c r="H121" s="229"/>
      <c r="L121" s="32"/>
    </row>
    <row r="122" spans="2:12" s="1" customFormat="1" ht="12" customHeight="1">
      <c r="B122" s="32"/>
      <c r="C122" s="27" t="s">
        <v>99</v>
      </c>
      <c r="L122" s="32"/>
    </row>
    <row r="123" spans="2:12" s="1" customFormat="1" ht="16.5" customHeight="1">
      <c r="B123" s="32"/>
      <c r="E123" s="189" t="str">
        <f>E9</f>
        <v>IO 01 - Kanalizace z ČOV1, likvidace ČOV 1</v>
      </c>
      <c r="F123" s="230"/>
      <c r="G123" s="230"/>
      <c r="H123" s="230"/>
      <c r="L123" s="32"/>
    </row>
    <row r="124" spans="2:12" s="1" customFormat="1" ht="6.95" customHeight="1">
      <c r="B124" s="32"/>
      <c r="L124" s="32"/>
    </row>
    <row r="125" spans="2:12" s="1" customFormat="1" ht="12" customHeight="1">
      <c r="B125" s="32"/>
      <c r="C125" s="27" t="s">
        <v>19</v>
      </c>
      <c r="F125" s="25" t="str">
        <f>F12</f>
        <v>Obec Doubrava</v>
      </c>
      <c r="I125" s="27" t="s">
        <v>21</v>
      </c>
      <c r="J125" s="52" t="str">
        <f>IF(J12="","",J12)</f>
        <v>Vyplň údaj</v>
      </c>
      <c r="L125" s="32"/>
    </row>
    <row r="126" spans="2:12" s="1" customFormat="1" ht="6.95" customHeight="1">
      <c r="B126" s="32"/>
      <c r="L126" s="32"/>
    </row>
    <row r="127" spans="2:12" s="1" customFormat="1" ht="25.7" customHeight="1">
      <c r="B127" s="32"/>
      <c r="C127" s="27" t="s">
        <v>22</v>
      </c>
      <c r="F127" s="25" t="str">
        <f>E15</f>
        <v>Obec Doubrava</v>
      </c>
      <c r="I127" s="27" t="s">
        <v>27</v>
      </c>
      <c r="J127" s="30" t="str">
        <f>E21</f>
        <v>Ing. Jana Sýkorová, Lipník nad Bečvou</v>
      </c>
      <c r="L127" s="32"/>
    </row>
    <row r="128" spans="2:12" s="1" customFormat="1" ht="15.2" customHeight="1">
      <c r="B128" s="32"/>
      <c r="C128" s="27" t="s">
        <v>25</v>
      </c>
      <c r="F128" s="25" t="str">
        <f>IF(E18="","",E18)</f>
        <v>Vyplň údaj</v>
      </c>
      <c r="I128" s="27" t="s">
        <v>32</v>
      </c>
      <c r="J128" s="30" t="str">
        <f>E24</f>
        <v xml:space="preserve"> </v>
      </c>
      <c r="L128" s="32"/>
    </row>
    <row r="129" spans="2:65" s="1" customFormat="1" ht="10.35" customHeight="1">
      <c r="B129" s="32"/>
      <c r="L129" s="32"/>
    </row>
    <row r="130" spans="2:65" s="10" customFormat="1" ht="29.25" customHeight="1">
      <c r="B130" s="112"/>
      <c r="C130" s="113" t="s">
        <v>122</v>
      </c>
      <c r="D130" s="114" t="s">
        <v>60</v>
      </c>
      <c r="E130" s="114" t="s">
        <v>56</v>
      </c>
      <c r="F130" s="114" t="s">
        <v>57</v>
      </c>
      <c r="G130" s="114" t="s">
        <v>123</v>
      </c>
      <c r="H130" s="114" t="s">
        <v>124</v>
      </c>
      <c r="I130" s="114" t="s">
        <v>125</v>
      </c>
      <c r="J130" s="114" t="s">
        <v>103</v>
      </c>
      <c r="K130" s="115" t="s">
        <v>126</v>
      </c>
      <c r="L130" s="112"/>
      <c r="M130" s="59" t="s">
        <v>1</v>
      </c>
      <c r="N130" s="60" t="s">
        <v>39</v>
      </c>
      <c r="O130" s="60" t="s">
        <v>127</v>
      </c>
      <c r="P130" s="60" t="s">
        <v>128</v>
      </c>
      <c r="Q130" s="60" t="s">
        <v>129</v>
      </c>
      <c r="R130" s="60" t="s">
        <v>130</v>
      </c>
      <c r="S130" s="60" t="s">
        <v>131</v>
      </c>
      <c r="T130" s="61" t="s">
        <v>132</v>
      </c>
    </row>
    <row r="131" spans="2:65" s="1" customFormat="1" ht="22.9" customHeight="1">
      <c r="B131" s="32"/>
      <c r="C131" s="64" t="s">
        <v>133</v>
      </c>
      <c r="J131" s="116">
        <f>BK131</f>
        <v>0</v>
      </c>
      <c r="L131" s="32"/>
      <c r="M131" s="62"/>
      <c r="N131" s="53"/>
      <c r="O131" s="53"/>
      <c r="P131" s="117">
        <f>P132+P289</f>
        <v>0</v>
      </c>
      <c r="Q131" s="53"/>
      <c r="R131" s="117">
        <f>R132+R289</f>
        <v>323.66323222999995</v>
      </c>
      <c r="S131" s="53"/>
      <c r="T131" s="118">
        <f>T132+T289</f>
        <v>224.09363999999999</v>
      </c>
      <c r="AT131" s="17" t="s">
        <v>74</v>
      </c>
      <c r="AU131" s="17" t="s">
        <v>105</v>
      </c>
      <c r="BK131" s="119">
        <f>BK132+BK289</f>
        <v>0</v>
      </c>
    </row>
    <row r="132" spans="2:65" s="11" customFormat="1" ht="25.9" customHeight="1">
      <c r="B132" s="120"/>
      <c r="D132" s="121" t="s">
        <v>74</v>
      </c>
      <c r="E132" s="122" t="s">
        <v>134</v>
      </c>
      <c r="F132" s="122" t="s">
        <v>135</v>
      </c>
      <c r="I132" s="123"/>
      <c r="J132" s="124">
        <f>BK132</f>
        <v>0</v>
      </c>
      <c r="L132" s="120"/>
      <c r="M132" s="125"/>
      <c r="P132" s="126">
        <f>P133+P189+P191+P192+P198+P206+P232+P249+P275+P287</f>
        <v>0</v>
      </c>
      <c r="R132" s="126">
        <f>R133+R189+R191+R192+R198+R206+R232+R249+R275+R287</f>
        <v>323.66323222999995</v>
      </c>
      <c r="T132" s="127">
        <f>T133+T189+T191+T192+T198+T206+T232+T249+T275+T287</f>
        <v>216.33199999999999</v>
      </c>
      <c r="AR132" s="121" t="s">
        <v>83</v>
      </c>
      <c r="AT132" s="128" t="s">
        <v>74</v>
      </c>
      <c r="AU132" s="128" t="s">
        <v>75</v>
      </c>
      <c r="AY132" s="121" t="s">
        <v>136</v>
      </c>
      <c r="BK132" s="129">
        <f>BK133+BK189+BK191+BK192+BK198+BK206+BK232+BK249+BK275+BK287</f>
        <v>0</v>
      </c>
    </row>
    <row r="133" spans="2:65" s="11" customFormat="1" ht="22.9" customHeight="1">
      <c r="B133" s="120"/>
      <c r="D133" s="121" t="s">
        <v>74</v>
      </c>
      <c r="E133" s="130" t="s">
        <v>83</v>
      </c>
      <c r="F133" s="130" t="s">
        <v>137</v>
      </c>
      <c r="I133" s="123"/>
      <c r="J133" s="131">
        <f>BK133</f>
        <v>0</v>
      </c>
      <c r="L133" s="120"/>
      <c r="M133" s="125"/>
      <c r="P133" s="126">
        <f>SUM(P134:P188)</f>
        <v>0</v>
      </c>
      <c r="R133" s="126">
        <f>SUM(R134:R188)</f>
        <v>299.24471999999997</v>
      </c>
      <c r="T133" s="127">
        <f>SUM(T134:T188)</f>
        <v>0</v>
      </c>
      <c r="AR133" s="121" t="s">
        <v>83</v>
      </c>
      <c r="AT133" s="128" t="s">
        <v>74</v>
      </c>
      <c r="AU133" s="128" t="s">
        <v>83</v>
      </c>
      <c r="AY133" s="121" t="s">
        <v>136</v>
      </c>
      <c r="BK133" s="129">
        <f>SUM(BK134:BK188)</f>
        <v>0</v>
      </c>
    </row>
    <row r="134" spans="2:65" s="1" customFormat="1" ht="24.2" customHeight="1">
      <c r="B134" s="132"/>
      <c r="C134" s="133" t="s">
        <v>83</v>
      </c>
      <c r="D134" s="133" t="s">
        <v>138</v>
      </c>
      <c r="E134" s="134" t="s">
        <v>139</v>
      </c>
      <c r="F134" s="135" t="s">
        <v>140</v>
      </c>
      <c r="G134" s="136" t="s">
        <v>141</v>
      </c>
      <c r="H134" s="137">
        <v>200</v>
      </c>
      <c r="I134" s="138"/>
      <c r="J134" s="139">
        <f>ROUND(I134*H134,2)</f>
        <v>0</v>
      </c>
      <c r="K134" s="135" t="s">
        <v>142</v>
      </c>
      <c r="L134" s="32"/>
      <c r="M134" s="140" t="s">
        <v>1</v>
      </c>
      <c r="N134" s="141" t="s">
        <v>40</v>
      </c>
      <c r="P134" s="142">
        <f>O134*H134</f>
        <v>0</v>
      </c>
      <c r="Q134" s="142">
        <v>3.0000000000000001E-5</v>
      </c>
      <c r="R134" s="142">
        <f>Q134*H134</f>
        <v>6.0000000000000001E-3</v>
      </c>
      <c r="S134" s="142">
        <v>0</v>
      </c>
      <c r="T134" s="143">
        <f>S134*H134</f>
        <v>0</v>
      </c>
      <c r="AR134" s="144" t="s">
        <v>143</v>
      </c>
      <c r="AT134" s="144" t="s">
        <v>138</v>
      </c>
      <c r="AU134" s="144" t="s">
        <v>85</v>
      </c>
      <c r="AY134" s="17" t="s">
        <v>136</v>
      </c>
      <c r="BE134" s="145">
        <f>IF(N134="základní",J134,0)</f>
        <v>0</v>
      </c>
      <c r="BF134" s="145">
        <f>IF(N134="snížená",J134,0)</f>
        <v>0</v>
      </c>
      <c r="BG134" s="145">
        <f>IF(N134="zákl. přenesená",J134,0)</f>
        <v>0</v>
      </c>
      <c r="BH134" s="145">
        <f>IF(N134="sníž. přenesená",J134,0)</f>
        <v>0</v>
      </c>
      <c r="BI134" s="145">
        <f>IF(N134="nulová",J134,0)</f>
        <v>0</v>
      </c>
      <c r="BJ134" s="17" t="s">
        <v>83</v>
      </c>
      <c r="BK134" s="145">
        <f>ROUND(I134*H134,2)</f>
        <v>0</v>
      </c>
      <c r="BL134" s="17" t="s">
        <v>143</v>
      </c>
      <c r="BM134" s="144" t="s">
        <v>144</v>
      </c>
    </row>
    <row r="135" spans="2:65" s="1" customFormat="1" ht="24.2" customHeight="1">
      <c r="B135" s="132"/>
      <c r="C135" s="133" t="s">
        <v>85</v>
      </c>
      <c r="D135" s="133" t="s">
        <v>138</v>
      </c>
      <c r="E135" s="134" t="s">
        <v>145</v>
      </c>
      <c r="F135" s="135" t="s">
        <v>146</v>
      </c>
      <c r="G135" s="136" t="s">
        <v>147</v>
      </c>
      <c r="H135" s="137">
        <v>30</v>
      </c>
      <c r="I135" s="138"/>
      <c r="J135" s="139">
        <f>ROUND(I135*H135,2)</f>
        <v>0</v>
      </c>
      <c r="K135" s="135" t="s">
        <v>142</v>
      </c>
      <c r="L135" s="32"/>
      <c r="M135" s="140" t="s">
        <v>1</v>
      </c>
      <c r="N135" s="141" t="s">
        <v>40</v>
      </c>
      <c r="P135" s="142">
        <f>O135*H135</f>
        <v>0</v>
      </c>
      <c r="Q135" s="142">
        <v>0</v>
      </c>
      <c r="R135" s="142">
        <f>Q135*H135</f>
        <v>0</v>
      </c>
      <c r="S135" s="142">
        <v>0</v>
      </c>
      <c r="T135" s="143">
        <f>S135*H135</f>
        <v>0</v>
      </c>
      <c r="AR135" s="144" t="s">
        <v>143</v>
      </c>
      <c r="AT135" s="144" t="s">
        <v>138</v>
      </c>
      <c r="AU135" s="144" t="s">
        <v>85</v>
      </c>
      <c r="AY135" s="17" t="s">
        <v>136</v>
      </c>
      <c r="BE135" s="145">
        <f>IF(N135="základní",J135,0)</f>
        <v>0</v>
      </c>
      <c r="BF135" s="145">
        <f>IF(N135="snížená",J135,0)</f>
        <v>0</v>
      </c>
      <c r="BG135" s="145">
        <f>IF(N135="zákl. přenesená",J135,0)</f>
        <v>0</v>
      </c>
      <c r="BH135" s="145">
        <f>IF(N135="sníž. přenesená",J135,0)</f>
        <v>0</v>
      </c>
      <c r="BI135" s="145">
        <f>IF(N135="nulová",J135,0)</f>
        <v>0</v>
      </c>
      <c r="BJ135" s="17" t="s">
        <v>83</v>
      </c>
      <c r="BK135" s="145">
        <f>ROUND(I135*H135,2)</f>
        <v>0</v>
      </c>
      <c r="BL135" s="17" t="s">
        <v>143</v>
      </c>
      <c r="BM135" s="144" t="s">
        <v>148</v>
      </c>
    </row>
    <row r="136" spans="2:65" s="1" customFormat="1" ht="24.2" customHeight="1">
      <c r="B136" s="132"/>
      <c r="C136" s="133" t="s">
        <v>149</v>
      </c>
      <c r="D136" s="133" t="s">
        <v>138</v>
      </c>
      <c r="E136" s="134" t="s">
        <v>150</v>
      </c>
      <c r="F136" s="135" t="s">
        <v>151</v>
      </c>
      <c r="G136" s="136" t="s">
        <v>152</v>
      </c>
      <c r="H136" s="137">
        <v>12</v>
      </c>
      <c r="I136" s="138"/>
      <c r="J136" s="139">
        <f>ROUND(I136*H136,2)</f>
        <v>0</v>
      </c>
      <c r="K136" s="135" t="s">
        <v>142</v>
      </c>
      <c r="L136" s="32"/>
      <c r="M136" s="140" t="s">
        <v>1</v>
      </c>
      <c r="N136" s="141" t="s">
        <v>40</v>
      </c>
      <c r="P136" s="142">
        <f>O136*H136</f>
        <v>0</v>
      </c>
      <c r="Q136" s="142">
        <v>0</v>
      </c>
      <c r="R136" s="142">
        <f>Q136*H136</f>
        <v>0</v>
      </c>
      <c r="S136" s="142">
        <v>0</v>
      </c>
      <c r="T136" s="143">
        <f>S136*H136</f>
        <v>0</v>
      </c>
      <c r="AR136" s="144" t="s">
        <v>143</v>
      </c>
      <c r="AT136" s="144" t="s">
        <v>138</v>
      </c>
      <c r="AU136" s="144" t="s">
        <v>85</v>
      </c>
      <c r="AY136" s="17" t="s">
        <v>136</v>
      </c>
      <c r="BE136" s="145">
        <f>IF(N136="základní",J136,0)</f>
        <v>0</v>
      </c>
      <c r="BF136" s="145">
        <f>IF(N136="snížená",J136,0)</f>
        <v>0</v>
      </c>
      <c r="BG136" s="145">
        <f>IF(N136="zákl. přenesená",J136,0)</f>
        <v>0</v>
      </c>
      <c r="BH136" s="145">
        <f>IF(N136="sníž. přenesená",J136,0)</f>
        <v>0</v>
      </c>
      <c r="BI136" s="145">
        <f>IF(N136="nulová",J136,0)</f>
        <v>0</v>
      </c>
      <c r="BJ136" s="17" t="s">
        <v>83</v>
      </c>
      <c r="BK136" s="145">
        <f>ROUND(I136*H136,2)</f>
        <v>0</v>
      </c>
      <c r="BL136" s="17" t="s">
        <v>143</v>
      </c>
      <c r="BM136" s="144" t="s">
        <v>153</v>
      </c>
    </row>
    <row r="137" spans="2:65" s="12" customFormat="1" ht="11.25">
      <c r="B137" s="146"/>
      <c r="D137" s="147" t="s">
        <v>154</v>
      </c>
      <c r="E137" s="148" t="s">
        <v>1</v>
      </c>
      <c r="F137" s="149" t="s">
        <v>155</v>
      </c>
      <c r="H137" s="148" t="s">
        <v>1</v>
      </c>
      <c r="I137" s="150"/>
      <c r="L137" s="146"/>
      <c r="M137" s="151"/>
      <c r="T137" s="152"/>
      <c r="AT137" s="148" t="s">
        <v>154</v>
      </c>
      <c r="AU137" s="148" t="s">
        <v>85</v>
      </c>
      <c r="AV137" s="12" t="s">
        <v>83</v>
      </c>
      <c r="AW137" s="12" t="s">
        <v>31</v>
      </c>
      <c r="AX137" s="12" t="s">
        <v>75</v>
      </c>
      <c r="AY137" s="148" t="s">
        <v>136</v>
      </c>
    </row>
    <row r="138" spans="2:65" s="13" customFormat="1" ht="11.25">
      <c r="B138" s="153"/>
      <c r="D138" s="147" t="s">
        <v>154</v>
      </c>
      <c r="E138" s="154" t="s">
        <v>1</v>
      </c>
      <c r="F138" s="155" t="s">
        <v>156</v>
      </c>
      <c r="H138" s="156">
        <v>9.6</v>
      </c>
      <c r="I138" s="157"/>
      <c r="L138" s="153"/>
      <c r="M138" s="158"/>
      <c r="T138" s="159"/>
      <c r="AT138" s="154" t="s">
        <v>154</v>
      </c>
      <c r="AU138" s="154" t="s">
        <v>85</v>
      </c>
      <c r="AV138" s="13" t="s">
        <v>85</v>
      </c>
      <c r="AW138" s="13" t="s">
        <v>31</v>
      </c>
      <c r="AX138" s="13" t="s">
        <v>75</v>
      </c>
      <c r="AY138" s="154" t="s">
        <v>136</v>
      </c>
    </row>
    <row r="139" spans="2:65" s="13" customFormat="1" ht="11.25">
      <c r="B139" s="153"/>
      <c r="D139" s="147" t="s">
        <v>154</v>
      </c>
      <c r="E139" s="154" t="s">
        <v>1</v>
      </c>
      <c r="F139" s="155" t="s">
        <v>157</v>
      </c>
      <c r="H139" s="156">
        <v>2.4</v>
      </c>
      <c r="I139" s="157"/>
      <c r="L139" s="153"/>
      <c r="M139" s="158"/>
      <c r="T139" s="159"/>
      <c r="AT139" s="154" t="s">
        <v>154</v>
      </c>
      <c r="AU139" s="154" t="s">
        <v>85</v>
      </c>
      <c r="AV139" s="13" t="s">
        <v>85</v>
      </c>
      <c r="AW139" s="13" t="s">
        <v>31</v>
      </c>
      <c r="AX139" s="13" t="s">
        <v>75</v>
      </c>
      <c r="AY139" s="154" t="s">
        <v>136</v>
      </c>
    </row>
    <row r="140" spans="2:65" s="14" customFormat="1" ht="11.25">
      <c r="B140" s="160"/>
      <c r="D140" s="147" t="s">
        <v>154</v>
      </c>
      <c r="E140" s="161" t="s">
        <v>1</v>
      </c>
      <c r="F140" s="162" t="s">
        <v>158</v>
      </c>
      <c r="H140" s="163">
        <v>12</v>
      </c>
      <c r="I140" s="164"/>
      <c r="L140" s="160"/>
      <c r="M140" s="165"/>
      <c r="T140" s="166"/>
      <c r="AT140" s="161" t="s">
        <v>154</v>
      </c>
      <c r="AU140" s="161" t="s">
        <v>85</v>
      </c>
      <c r="AV140" s="14" t="s">
        <v>143</v>
      </c>
      <c r="AW140" s="14" t="s">
        <v>31</v>
      </c>
      <c r="AX140" s="14" t="s">
        <v>83</v>
      </c>
      <c r="AY140" s="161" t="s">
        <v>136</v>
      </c>
    </row>
    <row r="141" spans="2:65" s="1" customFormat="1" ht="33" customHeight="1">
      <c r="B141" s="132"/>
      <c r="C141" s="133" t="s">
        <v>143</v>
      </c>
      <c r="D141" s="133" t="s">
        <v>138</v>
      </c>
      <c r="E141" s="134" t="s">
        <v>159</v>
      </c>
      <c r="F141" s="135" t="s">
        <v>160</v>
      </c>
      <c r="G141" s="136" t="s">
        <v>152</v>
      </c>
      <c r="H141" s="137">
        <v>84</v>
      </c>
      <c r="I141" s="138"/>
      <c r="J141" s="139">
        <f>ROUND(I141*H141,2)</f>
        <v>0</v>
      </c>
      <c r="K141" s="135" t="s">
        <v>142</v>
      </c>
      <c r="L141" s="32"/>
      <c r="M141" s="140" t="s">
        <v>1</v>
      </c>
      <c r="N141" s="141" t="s">
        <v>40</v>
      </c>
      <c r="P141" s="142">
        <f>O141*H141</f>
        <v>0</v>
      </c>
      <c r="Q141" s="142">
        <v>0</v>
      </c>
      <c r="R141" s="142">
        <f>Q141*H141</f>
        <v>0</v>
      </c>
      <c r="S141" s="142">
        <v>0</v>
      </c>
      <c r="T141" s="143">
        <f>S141*H141</f>
        <v>0</v>
      </c>
      <c r="AR141" s="144" t="s">
        <v>143</v>
      </c>
      <c r="AT141" s="144" t="s">
        <v>138</v>
      </c>
      <c r="AU141" s="144" t="s">
        <v>85</v>
      </c>
      <c r="AY141" s="17" t="s">
        <v>136</v>
      </c>
      <c r="BE141" s="145">
        <f>IF(N141="základní",J141,0)</f>
        <v>0</v>
      </c>
      <c r="BF141" s="145">
        <f>IF(N141="snížená",J141,0)</f>
        <v>0</v>
      </c>
      <c r="BG141" s="145">
        <f>IF(N141="zákl. přenesená",J141,0)</f>
        <v>0</v>
      </c>
      <c r="BH141" s="145">
        <f>IF(N141="sníž. přenesená",J141,0)</f>
        <v>0</v>
      </c>
      <c r="BI141" s="145">
        <f>IF(N141="nulová",J141,0)</f>
        <v>0</v>
      </c>
      <c r="BJ141" s="17" t="s">
        <v>83</v>
      </c>
      <c r="BK141" s="145">
        <f>ROUND(I141*H141,2)</f>
        <v>0</v>
      </c>
      <c r="BL141" s="17" t="s">
        <v>143</v>
      </c>
      <c r="BM141" s="144" t="s">
        <v>161</v>
      </c>
    </row>
    <row r="142" spans="2:65" s="13" customFormat="1" ht="11.25">
      <c r="B142" s="153"/>
      <c r="D142" s="147" t="s">
        <v>154</v>
      </c>
      <c r="E142" s="154" t="s">
        <v>1</v>
      </c>
      <c r="F142" s="155" t="s">
        <v>162</v>
      </c>
      <c r="H142" s="156">
        <v>76.8</v>
      </c>
      <c r="I142" s="157"/>
      <c r="L142" s="153"/>
      <c r="M142" s="158"/>
      <c r="T142" s="159"/>
      <c r="AT142" s="154" t="s">
        <v>154</v>
      </c>
      <c r="AU142" s="154" t="s">
        <v>85</v>
      </c>
      <c r="AV142" s="13" t="s">
        <v>85</v>
      </c>
      <c r="AW142" s="13" t="s">
        <v>31</v>
      </c>
      <c r="AX142" s="13" t="s">
        <v>75</v>
      </c>
      <c r="AY142" s="154" t="s">
        <v>136</v>
      </c>
    </row>
    <row r="143" spans="2:65" s="12" customFormat="1" ht="11.25">
      <c r="B143" s="146"/>
      <c r="D143" s="147" t="s">
        <v>154</v>
      </c>
      <c r="E143" s="148" t="s">
        <v>1</v>
      </c>
      <c r="F143" s="149" t="s">
        <v>163</v>
      </c>
      <c r="H143" s="148" t="s">
        <v>1</v>
      </c>
      <c r="I143" s="150"/>
      <c r="L143" s="146"/>
      <c r="M143" s="151"/>
      <c r="T143" s="152"/>
      <c r="AT143" s="148" t="s">
        <v>154</v>
      </c>
      <c r="AU143" s="148" t="s">
        <v>85</v>
      </c>
      <c r="AV143" s="12" t="s">
        <v>83</v>
      </c>
      <c r="AW143" s="12" t="s">
        <v>31</v>
      </c>
      <c r="AX143" s="12" t="s">
        <v>75</v>
      </c>
      <c r="AY143" s="148" t="s">
        <v>136</v>
      </c>
    </row>
    <row r="144" spans="2:65" s="13" customFormat="1" ht="11.25">
      <c r="B144" s="153"/>
      <c r="D144" s="147" t="s">
        <v>154</v>
      </c>
      <c r="E144" s="154" t="s">
        <v>1</v>
      </c>
      <c r="F144" s="155" t="s">
        <v>164</v>
      </c>
      <c r="H144" s="156">
        <v>19.2</v>
      </c>
      <c r="I144" s="157"/>
      <c r="L144" s="153"/>
      <c r="M144" s="158"/>
      <c r="T144" s="159"/>
      <c r="AT144" s="154" t="s">
        <v>154</v>
      </c>
      <c r="AU144" s="154" t="s">
        <v>85</v>
      </c>
      <c r="AV144" s="13" t="s">
        <v>85</v>
      </c>
      <c r="AW144" s="13" t="s">
        <v>31</v>
      </c>
      <c r="AX144" s="13" t="s">
        <v>75</v>
      </c>
      <c r="AY144" s="154" t="s">
        <v>136</v>
      </c>
    </row>
    <row r="145" spans="2:65" s="12" customFormat="1" ht="11.25">
      <c r="B145" s="146"/>
      <c r="D145" s="147" t="s">
        <v>154</v>
      </c>
      <c r="E145" s="148" t="s">
        <v>1</v>
      </c>
      <c r="F145" s="149" t="s">
        <v>155</v>
      </c>
      <c r="H145" s="148" t="s">
        <v>1</v>
      </c>
      <c r="I145" s="150"/>
      <c r="L145" s="146"/>
      <c r="M145" s="151"/>
      <c r="T145" s="152"/>
      <c r="AT145" s="148" t="s">
        <v>154</v>
      </c>
      <c r="AU145" s="148" t="s">
        <v>85</v>
      </c>
      <c r="AV145" s="12" t="s">
        <v>83</v>
      </c>
      <c r="AW145" s="12" t="s">
        <v>31</v>
      </c>
      <c r="AX145" s="12" t="s">
        <v>75</v>
      </c>
      <c r="AY145" s="148" t="s">
        <v>136</v>
      </c>
    </row>
    <row r="146" spans="2:65" s="13" customFormat="1" ht="11.25">
      <c r="B146" s="153"/>
      <c r="D146" s="147" t="s">
        <v>154</v>
      </c>
      <c r="E146" s="154" t="s">
        <v>1</v>
      </c>
      <c r="F146" s="155" t="s">
        <v>165</v>
      </c>
      <c r="H146" s="156">
        <v>-9.6</v>
      </c>
      <c r="I146" s="157"/>
      <c r="L146" s="153"/>
      <c r="M146" s="158"/>
      <c r="T146" s="159"/>
      <c r="AT146" s="154" t="s">
        <v>154</v>
      </c>
      <c r="AU146" s="154" t="s">
        <v>85</v>
      </c>
      <c r="AV146" s="13" t="s">
        <v>85</v>
      </c>
      <c r="AW146" s="13" t="s">
        <v>31</v>
      </c>
      <c r="AX146" s="13" t="s">
        <v>75</v>
      </c>
      <c r="AY146" s="154" t="s">
        <v>136</v>
      </c>
    </row>
    <row r="147" spans="2:65" s="13" customFormat="1" ht="11.25">
      <c r="B147" s="153"/>
      <c r="D147" s="147" t="s">
        <v>154</v>
      </c>
      <c r="E147" s="154" t="s">
        <v>1</v>
      </c>
      <c r="F147" s="155" t="s">
        <v>166</v>
      </c>
      <c r="H147" s="156">
        <v>-2.4</v>
      </c>
      <c r="I147" s="157"/>
      <c r="L147" s="153"/>
      <c r="M147" s="158"/>
      <c r="T147" s="159"/>
      <c r="AT147" s="154" t="s">
        <v>154</v>
      </c>
      <c r="AU147" s="154" t="s">
        <v>85</v>
      </c>
      <c r="AV147" s="13" t="s">
        <v>85</v>
      </c>
      <c r="AW147" s="13" t="s">
        <v>31</v>
      </c>
      <c r="AX147" s="13" t="s">
        <v>75</v>
      </c>
      <c r="AY147" s="154" t="s">
        <v>136</v>
      </c>
    </row>
    <row r="148" spans="2:65" s="14" customFormat="1" ht="11.25">
      <c r="B148" s="160"/>
      <c r="D148" s="147" t="s">
        <v>154</v>
      </c>
      <c r="E148" s="161" t="s">
        <v>1</v>
      </c>
      <c r="F148" s="162" t="s">
        <v>158</v>
      </c>
      <c r="H148" s="163">
        <v>84</v>
      </c>
      <c r="I148" s="164"/>
      <c r="L148" s="160"/>
      <c r="M148" s="165"/>
      <c r="T148" s="166"/>
      <c r="AT148" s="161" t="s">
        <v>154</v>
      </c>
      <c r="AU148" s="161" t="s">
        <v>85</v>
      </c>
      <c r="AV148" s="14" t="s">
        <v>143</v>
      </c>
      <c r="AW148" s="14" t="s">
        <v>31</v>
      </c>
      <c r="AX148" s="14" t="s">
        <v>83</v>
      </c>
      <c r="AY148" s="161" t="s">
        <v>136</v>
      </c>
    </row>
    <row r="149" spans="2:65" s="1" customFormat="1" ht="21.75" customHeight="1">
      <c r="B149" s="132"/>
      <c r="C149" s="133" t="s">
        <v>167</v>
      </c>
      <c r="D149" s="133" t="s">
        <v>138</v>
      </c>
      <c r="E149" s="134" t="s">
        <v>168</v>
      </c>
      <c r="F149" s="135" t="s">
        <v>169</v>
      </c>
      <c r="G149" s="136" t="s">
        <v>170</v>
      </c>
      <c r="H149" s="137">
        <v>128</v>
      </c>
      <c r="I149" s="138"/>
      <c r="J149" s="139">
        <f>ROUND(I149*H149,2)</f>
        <v>0</v>
      </c>
      <c r="K149" s="135" t="s">
        <v>142</v>
      </c>
      <c r="L149" s="32"/>
      <c r="M149" s="140" t="s">
        <v>1</v>
      </c>
      <c r="N149" s="141" t="s">
        <v>40</v>
      </c>
      <c r="P149" s="142">
        <f>O149*H149</f>
        <v>0</v>
      </c>
      <c r="Q149" s="142">
        <v>8.4000000000000003E-4</v>
      </c>
      <c r="R149" s="142">
        <f>Q149*H149</f>
        <v>0.10752</v>
      </c>
      <c r="S149" s="142">
        <v>0</v>
      </c>
      <c r="T149" s="143">
        <f>S149*H149</f>
        <v>0</v>
      </c>
      <c r="AR149" s="144" t="s">
        <v>143</v>
      </c>
      <c r="AT149" s="144" t="s">
        <v>138</v>
      </c>
      <c r="AU149" s="144" t="s">
        <v>85</v>
      </c>
      <c r="AY149" s="17" t="s">
        <v>136</v>
      </c>
      <c r="BE149" s="145">
        <f>IF(N149="základní",J149,0)</f>
        <v>0</v>
      </c>
      <c r="BF149" s="145">
        <f>IF(N149="snížená",J149,0)</f>
        <v>0</v>
      </c>
      <c r="BG149" s="145">
        <f>IF(N149="zákl. přenesená",J149,0)</f>
        <v>0</v>
      </c>
      <c r="BH149" s="145">
        <f>IF(N149="sníž. přenesená",J149,0)</f>
        <v>0</v>
      </c>
      <c r="BI149" s="145">
        <f>IF(N149="nulová",J149,0)</f>
        <v>0</v>
      </c>
      <c r="BJ149" s="17" t="s">
        <v>83</v>
      </c>
      <c r="BK149" s="145">
        <f>ROUND(I149*H149,2)</f>
        <v>0</v>
      </c>
      <c r="BL149" s="17" t="s">
        <v>143</v>
      </c>
      <c r="BM149" s="144" t="s">
        <v>171</v>
      </c>
    </row>
    <row r="150" spans="2:65" s="13" customFormat="1" ht="11.25">
      <c r="B150" s="153"/>
      <c r="D150" s="147" t="s">
        <v>154</v>
      </c>
      <c r="E150" s="154" t="s">
        <v>1</v>
      </c>
      <c r="F150" s="155" t="s">
        <v>172</v>
      </c>
      <c r="H150" s="156">
        <v>128</v>
      </c>
      <c r="I150" s="157"/>
      <c r="L150" s="153"/>
      <c r="M150" s="158"/>
      <c r="T150" s="159"/>
      <c r="AT150" s="154" t="s">
        <v>154</v>
      </c>
      <c r="AU150" s="154" t="s">
        <v>85</v>
      </c>
      <c r="AV150" s="13" t="s">
        <v>85</v>
      </c>
      <c r="AW150" s="13" t="s">
        <v>31</v>
      </c>
      <c r="AX150" s="13" t="s">
        <v>83</v>
      </c>
      <c r="AY150" s="154" t="s">
        <v>136</v>
      </c>
    </row>
    <row r="151" spans="2:65" s="1" customFormat="1" ht="24.2" customHeight="1">
      <c r="B151" s="132"/>
      <c r="C151" s="133" t="s">
        <v>173</v>
      </c>
      <c r="D151" s="133" t="s">
        <v>138</v>
      </c>
      <c r="E151" s="134" t="s">
        <v>174</v>
      </c>
      <c r="F151" s="135" t="s">
        <v>175</v>
      </c>
      <c r="G151" s="136" t="s">
        <v>170</v>
      </c>
      <c r="H151" s="137">
        <v>128</v>
      </c>
      <c r="I151" s="138"/>
      <c r="J151" s="139">
        <f>ROUND(I151*H151,2)</f>
        <v>0</v>
      </c>
      <c r="K151" s="135" t="s">
        <v>142</v>
      </c>
      <c r="L151" s="32"/>
      <c r="M151" s="140" t="s">
        <v>1</v>
      </c>
      <c r="N151" s="141" t="s">
        <v>40</v>
      </c>
      <c r="P151" s="142">
        <f>O151*H151</f>
        <v>0</v>
      </c>
      <c r="Q151" s="142">
        <v>0</v>
      </c>
      <c r="R151" s="142">
        <f>Q151*H151</f>
        <v>0</v>
      </c>
      <c r="S151" s="142">
        <v>0</v>
      </c>
      <c r="T151" s="143">
        <f>S151*H151</f>
        <v>0</v>
      </c>
      <c r="AR151" s="144" t="s">
        <v>143</v>
      </c>
      <c r="AT151" s="144" t="s">
        <v>138</v>
      </c>
      <c r="AU151" s="144" t="s">
        <v>85</v>
      </c>
      <c r="AY151" s="17" t="s">
        <v>136</v>
      </c>
      <c r="BE151" s="145">
        <f>IF(N151="základní",J151,0)</f>
        <v>0</v>
      </c>
      <c r="BF151" s="145">
        <f>IF(N151="snížená",J151,0)</f>
        <v>0</v>
      </c>
      <c r="BG151" s="145">
        <f>IF(N151="zákl. přenesená",J151,0)</f>
        <v>0</v>
      </c>
      <c r="BH151" s="145">
        <f>IF(N151="sníž. přenesená",J151,0)</f>
        <v>0</v>
      </c>
      <c r="BI151" s="145">
        <f>IF(N151="nulová",J151,0)</f>
        <v>0</v>
      </c>
      <c r="BJ151" s="17" t="s">
        <v>83</v>
      </c>
      <c r="BK151" s="145">
        <f>ROUND(I151*H151,2)</f>
        <v>0</v>
      </c>
      <c r="BL151" s="17" t="s">
        <v>143</v>
      </c>
      <c r="BM151" s="144" t="s">
        <v>176</v>
      </c>
    </row>
    <row r="152" spans="2:65" s="1" customFormat="1" ht="24.2" customHeight="1">
      <c r="B152" s="132"/>
      <c r="C152" s="133" t="s">
        <v>177</v>
      </c>
      <c r="D152" s="133" t="s">
        <v>138</v>
      </c>
      <c r="E152" s="134" t="s">
        <v>178</v>
      </c>
      <c r="F152" s="135" t="s">
        <v>179</v>
      </c>
      <c r="G152" s="136" t="s">
        <v>152</v>
      </c>
      <c r="H152" s="137">
        <v>84</v>
      </c>
      <c r="I152" s="138"/>
      <c r="J152" s="139">
        <f>ROUND(I152*H152,2)</f>
        <v>0</v>
      </c>
      <c r="K152" s="135" t="s">
        <v>142</v>
      </c>
      <c r="L152" s="32"/>
      <c r="M152" s="140" t="s">
        <v>1</v>
      </c>
      <c r="N152" s="141" t="s">
        <v>40</v>
      </c>
      <c r="P152" s="142">
        <f>O152*H152</f>
        <v>0</v>
      </c>
      <c r="Q152" s="142">
        <v>0</v>
      </c>
      <c r="R152" s="142">
        <f>Q152*H152</f>
        <v>0</v>
      </c>
      <c r="S152" s="142">
        <v>0</v>
      </c>
      <c r="T152" s="143">
        <f>S152*H152</f>
        <v>0</v>
      </c>
      <c r="AR152" s="144" t="s">
        <v>143</v>
      </c>
      <c r="AT152" s="144" t="s">
        <v>138</v>
      </c>
      <c r="AU152" s="144" t="s">
        <v>85</v>
      </c>
      <c r="AY152" s="17" t="s">
        <v>136</v>
      </c>
      <c r="BE152" s="145">
        <f>IF(N152="základní",J152,0)</f>
        <v>0</v>
      </c>
      <c r="BF152" s="145">
        <f>IF(N152="snížená",J152,0)</f>
        <v>0</v>
      </c>
      <c r="BG152" s="145">
        <f>IF(N152="zákl. přenesená",J152,0)</f>
        <v>0</v>
      </c>
      <c r="BH152" s="145">
        <f>IF(N152="sníž. přenesená",J152,0)</f>
        <v>0</v>
      </c>
      <c r="BI152" s="145">
        <f>IF(N152="nulová",J152,0)</f>
        <v>0</v>
      </c>
      <c r="BJ152" s="17" t="s">
        <v>83</v>
      </c>
      <c r="BK152" s="145">
        <f>ROUND(I152*H152,2)</f>
        <v>0</v>
      </c>
      <c r="BL152" s="17" t="s">
        <v>143</v>
      </c>
      <c r="BM152" s="144" t="s">
        <v>180</v>
      </c>
    </row>
    <row r="153" spans="2:65" s="1" customFormat="1" ht="24.2" customHeight="1">
      <c r="B153" s="132"/>
      <c r="C153" s="133" t="s">
        <v>181</v>
      </c>
      <c r="D153" s="133" t="s">
        <v>138</v>
      </c>
      <c r="E153" s="134" t="s">
        <v>182</v>
      </c>
      <c r="F153" s="135" t="s">
        <v>183</v>
      </c>
      <c r="G153" s="136" t="s">
        <v>152</v>
      </c>
      <c r="H153" s="137">
        <v>222.05199999999999</v>
      </c>
      <c r="I153" s="138"/>
      <c r="J153" s="139">
        <f>ROUND(I153*H153,2)</f>
        <v>0</v>
      </c>
      <c r="K153" s="135" t="s">
        <v>142</v>
      </c>
      <c r="L153" s="32"/>
      <c r="M153" s="140" t="s">
        <v>1</v>
      </c>
      <c r="N153" s="141" t="s">
        <v>40</v>
      </c>
      <c r="P153" s="142">
        <f>O153*H153</f>
        <v>0</v>
      </c>
      <c r="Q153" s="142">
        <v>0</v>
      </c>
      <c r="R153" s="142">
        <f>Q153*H153</f>
        <v>0</v>
      </c>
      <c r="S153" s="142">
        <v>0</v>
      </c>
      <c r="T153" s="143">
        <f>S153*H153</f>
        <v>0</v>
      </c>
      <c r="AR153" s="144" t="s">
        <v>143</v>
      </c>
      <c r="AT153" s="144" t="s">
        <v>138</v>
      </c>
      <c r="AU153" s="144" t="s">
        <v>85</v>
      </c>
      <c r="AY153" s="17" t="s">
        <v>136</v>
      </c>
      <c r="BE153" s="145">
        <f>IF(N153="základní",J153,0)</f>
        <v>0</v>
      </c>
      <c r="BF153" s="145">
        <f>IF(N153="snížená",J153,0)</f>
        <v>0</v>
      </c>
      <c r="BG153" s="145">
        <f>IF(N153="zákl. přenesená",J153,0)</f>
        <v>0</v>
      </c>
      <c r="BH153" s="145">
        <f>IF(N153="sníž. přenesená",J153,0)</f>
        <v>0</v>
      </c>
      <c r="BI153" s="145">
        <f>IF(N153="nulová",J153,0)</f>
        <v>0</v>
      </c>
      <c r="BJ153" s="17" t="s">
        <v>83</v>
      </c>
      <c r="BK153" s="145">
        <f>ROUND(I153*H153,2)</f>
        <v>0</v>
      </c>
      <c r="BL153" s="17" t="s">
        <v>143</v>
      </c>
      <c r="BM153" s="144" t="s">
        <v>184</v>
      </c>
    </row>
    <row r="154" spans="2:65" s="12" customFormat="1" ht="11.25">
      <c r="B154" s="146"/>
      <c r="D154" s="147" t="s">
        <v>154</v>
      </c>
      <c r="E154" s="148" t="s">
        <v>1</v>
      </c>
      <c r="F154" s="149" t="s">
        <v>185</v>
      </c>
      <c r="H154" s="148" t="s">
        <v>1</v>
      </c>
      <c r="I154" s="150"/>
      <c r="L154" s="146"/>
      <c r="M154" s="151"/>
      <c r="T154" s="152"/>
      <c r="AT154" s="148" t="s">
        <v>154</v>
      </c>
      <c r="AU154" s="148" t="s">
        <v>85</v>
      </c>
      <c r="AV154" s="12" t="s">
        <v>83</v>
      </c>
      <c r="AW154" s="12" t="s">
        <v>31</v>
      </c>
      <c r="AX154" s="12" t="s">
        <v>75</v>
      </c>
      <c r="AY154" s="148" t="s">
        <v>136</v>
      </c>
    </row>
    <row r="155" spans="2:65" s="13" customFormat="1" ht="11.25">
      <c r="B155" s="153"/>
      <c r="D155" s="147" t="s">
        <v>154</v>
      </c>
      <c r="E155" s="154" t="s">
        <v>1</v>
      </c>
      <c r="F155" s="155" t="s">
        <v>186</v>
      </c>
      <c r="H155" s="156">
        <v>84</v>
      </c>
      <c r="I155" s="157"/>
      <c r="L155" s="153"/>
      <c r="M155" s="158"/>
      <c r="T155" s="159"/>
      <c r="AT155" s="154" t="s">
        <v>154</v>
      </c>
      <c r="AU155" s="154" t="s">
        <v>85</v>
      </c>
      <c r="AV155" s="13" t="s">
        <v>85</v>
      </c>
      <c r="AW155" s="13" t="s">
        <v>31</v>
      </c>
      <c r="AX155" s="13" t="s">
        <v>75</v>
      </c>
      <c r="AY155" s="154" t="s">
        <v>136</v>
      </c>
    </row>
    <row r="156" spans="2:65" s="12" customFormat="1" ht="11.25">
      <c r="B156" s="146"/>
      <c r="D156" s="147" t="s">
        <v>154</v>
      </c>
      <c r="E156" s="148" t="s">
        <v>1</v>
      </c>
      <c r="F156" s="149" t="s">
        <v>187</v>
      </c>
      <c r="H156" s="148" t="s">
        <v>1</v>
      </c>
      <c r="I156" s="150"/>
      <c r="L156" s="146"/>
      <c r="M156" s="151"/>
      <c r="T156" s="152"/>
      <c r="AT156" s="148" t="s">
        <v>154</v>
      </c>
      <c r="AU156" s="148" t="s">
        <v>85</v>
      </c>
      <c r="AV156" s="12" t="s">
        <v>83</v>
      </c>
      <c r="AW156" s="12" t="s">
        <v>31</v>
      </c>
      <c r="AX156" s="12" t="s">
        <v>75</v>
      </c>
      <c r="AY156" s="148" t="s">
        <v>136</v>
      </c>
    </row>
    <row r="157" spans="2:65" s="13" customFormat="1" ht="11.25">
      <c r="B157" s="153"/>
      <c r="D157" s="147" t="s">
        <v>154</v>
      </c>
      <c r="E157" s="154" t="s">
        <v>1</v>
      </c>
      <c r="F157" s="155" t="s">
        <v>188</v>
      </c>
      <c r="H157" s="156">
        <v>-6.84</v>
      </c>
      <c r="I157" s="157"/>
      <c r="L157" s="153"/>
      <c r="M157" s="158"/>
      <c r="T157" s="159"/>
      <c r="AT157" s="154" t="s">
        <v>154</v>
      </c>
      <c r="AU157" s="154" t="s">
        <v>85</v>
      </c>
      <c r="AV157" s="13" t="s">
        <v>85</v>
      </c>
      <c r="AW157" s="13" t="s">
        <v>31</v>
      </c>
      <c r="AX157" s="13" t="s">
        <v>75</v>
      </c>
      <c r="AY157" s="154" t="s">
        <v>136</v>
      </c>
    </row>
    <row r="158" spans="2:65" s="13" customFormat="1" ht="11.25">
      <c r="B158" s="153"/>
      <c r="D158" s="147" t="s">
        <v>154</v>
      </c>
      <c r="E158" s="154" t="s">
        <v>1</v>
      </c>
      <c r="F158" s="155" t="s">
        <v>189</v>
      </c>
      <c r="H158" s="156">
        <v>-28.8</v>
      </c>
      <c r="I158" s="157"/>
      <c r="L158" s="153"/>
      <c r="M158" s="158"/>
      <c r="T158" s="159"/>
      <c r="AT158" s="154" t="s">
        <v>154</v>
      </c>
      <c r="AU158" s="154" t="s">
        <v>85</v>
      </c>
      <c r="AV158" s="13" t="s">
        <v>85</v>
      </c>
      <c r="AW158" s="13" t="s">
        <v>31</v>
      </c>
      <c r="AX158" s="13" t="s">
        <v>75</v>
      </c>
      <c r="AY158" s="154" t="s">
        <v>136</v>
      </c>
    </row>
    <row r="159" spans="2:65" s="13" customFormat="1" ht="11.25">
      <c r="B159" s="153"/>
      <c r="D159" s="147" t="s">
        <v>154</v>
      </c>
      <c r="E159" s="154" t="s">
        <v>1</v>
      </c>
      <c r="F159" s="155" t="s">
        <v>190</v>
      </c>
      <c r="H159" s="156">
        <v>-0.90700000000000003</v>
      </c>
      <c r="I159" s="157"/>
      <c r="L159" s="153"/>
      <c r="M159" s="158"/>
      <c r="T159" s="159"/>
      <c r="AT159" s="154" t="s">
        <v>154</v>
      </c>
      <c r="AU159" s="154" t="s">
        <v>85</v>
      </c>
      <c r="AV159" s="13" t="s">
        <v>85</v>
      </c>
      <c r="AW159" s="13" t="s">
        <v>31</v>
      </c>
      <c r="AX159" s="13" t="s">
        <v>75</v>
      </c>
      <c r="AY159" s="154" t="s">
        <v>136</v>
      </c>
    </row>
    <row r="160" spans="2:65" s="13" customFormat="1" ht="11.25">
      <c r="B160" s="153"/>
      <c r="D160" s="147" t="s">
        <v>154</v>
      </c>
      <c r="E160" s="154" t="s">
        <v>1</v>
      </c>
      <c r="F160" s="155" t="s">
        <v>191</v>
      </c>
      <c r="H160" s="156">
        <v>-7.96</v>
      </c>
      <c r="I160" s="157"/>
      <c r="L160" s="153"/>
      <c r="M160" s="158"/>
      <c r="T160" s="159"/>
      <c r="AT160" s="154" t="s">
        <v>154</v>
      </c>
      <c r="AU160" s="154" t="s">
        <v>85</v>
      </c>
      <c r="AV160" s="13" t="s">
        <v>85</v>
      </c>
      <c r="AW160" s="13" t="s">
        <v>31</v>
      </c>
      <c r="AX160" s="13" t="s">
        <v>75</v>
      </c>
      <c r="AY160" s="154" t="s">
        <v>136</v>
      </c>
    </row>
    <row r="161" spans="2:65" s="15" customFormat="1" ht="11.25">
      <c r="B161" s="167"/>
      <c r="D161" s="147" t="s">
        <v>154</v>
      </c>
      <c r="E161" s="168" t="s">
        <v>1</v>
      </c>
      <c r="F161" s="169" t="s">
        <v>192</v>
      </c>
      <c r="H161" s="170">
        <v>39.493000000000002</v>
      </c>
      <c r="I161" s="171"/>
      <c r="L161" s="167"/>
      <c r="M161" s="172"/>
      <c r="T161" s="173"/>
      <c r="AT161" s="168" t="s">
        <v>154</v>
      </c>
      <c r="AU161" s="168" t="s">
        <v>85</v>
      </c>
      <c r="AV161" s="15" t="s">
        <v>149</v>
      </c>
      <c r="AW161" s="15" t="s">
        <v>31</v>
      </c>
      <c r="AX161" s="15" t="s">
        <v>75</v>
      </c>
      <c r="AY161" s="168" t="s">
        <v>136</v>
      </c>
    </row>
    <row r="162" spans="2:65" s="12" customFormat="1" ht="11.25">
      <c r="B162" s="146"/>
      <c r="D162" s="147" t="s">
        <v>154</v>
      </c>
      <c r="E162" s="148" t="s">
        <v>1</v>
      </c>
      <c r="F162" s="149" t="s">
        <v>193</v>
      </c>
      <c r="H162" s="148" t="s">
        <v>1</v>
      </c>
      <c r="I162" s="150"/>
      <c r="L162" s="146"/>
      <c r="M162" s="151"/>
      <c r="T162" s="152"/>
      <c r="AT162" s="148" t="s">
        <v>154</v>
      </c>
      <c r="AU162" s="148" t="s">
        <v>85</v>
      </c>
      <c r="AV162" s="12" t="s">
        <v>83</v>
      </c>
      <c r="AW162" s="12" t="s">
        <v>31</v>
      </c>
      <c r="AX162" s="12" t="s">
        <v>75</v>
      </c>
      <c r="AY162" s="148" t="s">
        <v>136</v>
      </c>
    </row>
    <row r="163" spans="2:65" s="13" customFormat="1" ht="11.25">
      <c r="B163" s="153"/>
      <c r="D163" s="147" t="s">
        <v>154</v>
      </c>
      <c r="E163" s="154" t="s">
        <v>1</v>
      </c>
      <c r="F163" s="155" t="s">
        <v>194</v>
      </c>
      <c r="H163" s="156">
        <v>74.213999999999999</v>
      </c>
      <c r="I163" s="157"/>
      <c r="L163" s="153"/>
      <c r="M163" s="158"/>
      <c r="T163" s="159"/>
      <c r="AT163" s="154" t="s">
        <v>154</v>
      </c>
      <c r="AU163" s="154" t="s">
        <v>85</v>
      </c>
      <c r="AV163" s="13" t="s">
        <v>85</v>
      </c>
      <c r="AW163" s="13" t="s">
        <v>31</v>
      </c>
      <c r="AX163" s="13" t="s">
        <v>75</v>
      </c>
      <c r="AY163" s="154" t="s">
        <v>136</v>
      </c>
    </row>
    <row r="164" spans="2:65" s="13" customFormat="1" ht="11.25">
      <c r="B164" s="153"/>
      <c r="D164" s="147" t="s">
        <v>154</v>
      </c>
      <c r="E164" s="154" t="s">
        <v>1</v>
      </c>
      <c r="F164" s="155" t="s">
        <v>195</v>
      </c>
      <c r="H164" s="156">
        <v>108.345</v>
      </c>
      <c r="I164" s="157"/>
      <c r="L164" s="153"/>
      <c r="M164" s="158"/>
      <c r="T164" s="159"/>
      <c r="AT164" s="154" t="s">
        <v>154</v>
      </c>
      <c r="AU164" s="154" t="s">
        <v>85</v>
      </c>
      <c r="AV164" s="13" t="s">
        <v>85</v>
      </c>
      <c r="AW164" s="13" t="s">
        <v>31</v>
      </c>
      <c r="AX164" s="13" t="s">
        <v>75</v>
      </c>
      <c r="AY164" s="154" t="s">
        <v>136</v>
      </c>
    </row>
    <row r="165" spans="2:65" s="15" customFormat="1" ht="11.25">
      <c r="B165" s="167"/>
      <c r="D165" s="147" t="s">
        <v>154</v>
      </c>
      <c r="E165" s="168" t="s">
        <v>1</v>
      </c>
      <c r="F165" s="169" t="s">
        <v>192</v>
      </c>
      <c r="H165" s="170">
        <v>182.559</v>
      </c>
      <c r="I165" s="171"/>
      <c r="L165" s="167"/>
      <c r="M165" s="172"/>
      <c r="T165" s="173"/>
      <c r="AT165" s="168" t="s">
        <v>154</v>
      </c>
      <c r="AU165" s="168" t="s">
        <v>85</v>
      </c>
      <c r="AV165" s="15" t="s">
        <v>149</v>
      </c>
      <c r="AW165" s="15" t="s">
        <v>31</v>
      </c>
      <c r="AX165" s="15" t="s">
        <v>75</v>
      </c>
      <c r="AY165" s="168" t="s">
        <v>136</v>
      </c>
    </row>
    <row r="166" spans="2:65" s="14" customFormat="1" ht="11.25">
      <c r="B166" s="160"/>
      <c r="D166" s="147" t="s">
        <v>154</v>
      </c>
      <c r="E166" s="161" t="s">
        <v>1</v>
      </c>
      <c r="F166" s="162" t="s">
        <v>158</v>
      </c>
      <c r="H166" s="163">
        <v>222.05199999999999</v>
      </c>
      <c r="I166" s="164"/>
      <c r="L166" s="160"/>
      <c r="M166" s="165"/>
      <c r="T166" s="166"/>
      <c r="AT166" s="161" t="s">
        <v>154</v>
      </c>
      <c r="AU166" s="161" t="s">
        <v>85</v>
      </c>
      <c r="AV166" s="14" t="s">
        <v>143</v>
      </c>
      <c r="AW166" s="14" t="s">
        <v>31</v>
      </c>
      <c r="AX166" s="14" t="s">
        <v>83</v>
      </c>
      <c r="AY166" s="161" t="s">
        <v>136</v>
      </c>
    </row>
    <row r="167" spans="2:65" s="1" customFormat="1" ht="16.5" customHeight="1">
      <c r="B167" s="132"/>
      <c r="C167" s="174" t="s">
        <v>196</v>
      </c>
      <c r="D167" s="174" t="s">
        <v>197</v>
      </c>
      <c r="E167" s="175" t="s">
        <v>198</v>
      </c>
      <c r="F167" s="176" t="s">
        <v>199</v>
      </c>
      <c r="G167" s="177" t="s">
        <v>200</v>
      </c>
      <c r="H167" s="178">
        <v>230.547</v>
      </c>
      <c r="I167" s="179"/>
      <c r="J167" s="180">
        <f>ROUND(I167*H167,2)</f>
        <v>0</v>
      </c>
      <c r="K167" s="176" t="s">
        <v>142</v>
      </c>
      <c r="L167" s="181"/>
      <c r="M167" s="182" t="s">
        <v>1</v>
      </c>
      <c r="N167" s="183" t="s">
        <v>40</v>
      </c>
      <c r="P167" s="142">
        <f>O167*H167</f>
        <v>0</v>
      </c>
      <c r="Q167" s="142">
        <v>1</v>
      </c>
      <c r="R167" s="142">
        <f>Q167*H167</f>
        <v>230.547</v>
      </c>
      <c r="S167" s="142">
        <v>0</v>
      </c>
      <c r="T167" s="143">
        <f>S167*H167</f>
        <v>0</v>
      </c>
      <c r="AR167" s="144" t="s">
        <v>181</v>
      </c>
      <c r="AT167" s="144" t="s">
        <v>197</v>
      </c>
      <c r="AU167" s="144" t="s">
        <v>85</v>
      </c>
      <c r="AY167" s="17" t="s">
        <v>136</v>
      </c>
      <c r="BE167" s="145">
        <f>IF(N167="základní",J167,0)</f>
        <v>0</v>
      </c>
      <c r="BF167" s="145">
        <f>IF(N167="snížená",J167,0)</f>
        <v>0</v>
      </c>
      <c r="BG167" s="145">
        <f>IF(N167="zákl. přenesená",J167,0)</f>
        <v>0</v>
      </c>
      <c r="BH167" s="145">
        <f>IF(N167="sníž. přenesená",J167,0)</f>
        <v>0</v>
      </c>
      <c r="BI167" s="145">
        <f>IF(N167="nulová",J167,0)</f>
        <v>0</v>
      </c>
      <c r="BJ167" s="17" t="s">
        <v>83</v>
      </c>
      <c r="BK167" s="145">
        <f>ROUND(I167*H167,2)</f>
        <v>0</v>
      </c>
      <c r="BL167" s="17" t="s">
        <v>143</v>
      </c>
      <c r="BM167" s="144" t="s">
        <v>201</v>
      </c>
    </row>
    <row r="168" spans="2:65" s="13" customFormat="1" ht="11.25">
      <c r="B168" s="153"/>
      <c r="D168" s="147" t="s">
        <v>154</v>
      </c>
      <c r="E168" s="154" t="s">
        <v>1</v>
      </c>
      <c r="F168" s="155" t="s">
        <v>202</v>
      </c>
      <c r="H168" s="156">
        <v>138.05199999999999</v>
      </c>
      <c r="I168" s="157"/>
      <c r="L168" s="153"/>
      <c r="M168" s="158"/>
      <c r="T168" s="159"/>
      <c r="AT168" s="154" t="s">
        <v>154</v>
      </c>
      <c r="AU168" s="154" t="s">
        <v>85</v>
      </c>
      <c r="AV168" s="13" t="s">
        <v>85</v>
      </c>
      <c r="AW168" s="13" t="s">
        <v>31</v>
      </c>
      <c r="AX168" s="13" t="s">
        <v>83</v>
      </c>
      <c r="AY168" s="154" t="s">
        <v>136</v>
      </c>
    </row>
    <row r="169" spans="2:65" s="13" customFormat="1" ht="11.25">
      <c r="B169" s="153"/>
      <c r="D169" s="147" t="s">
        <v>154</v>
      </c>
      <c r="F169" s="155" t="s">
        <v>203</v>
      </c>
      <c r="H169" s="156">
        <v>230.547</v>
      </c>
      <c r="I169" s="157"/>
      <c r="L169" s="153"/>
      <c r="M169" s="158"/>
      <c r="T169" s="159"/>
      <c r="AT169" s="154" t="s">
        <v>154</v>
      </c>
      <c r="AU169" s="154" t="s">
        <v>85</v>
      </c>
      <c r="AV169" s="13" t="s">
        <v>85</v>
      </c>
      <c r="AW169" s="13" t="s">
        <v>3</v>
      </c>
      <c r="AX169" s="13" t="s">
        <v>83</v>
      </c>
      <c r="AY169" s="154" t="s">
        <v>136</v>
      </c>
    </row>
    <row r="170" spans="2:65" s="1" customFormat="1" ht="24.2" customHeight="1">
      <c r="B170" s="132"/>
      <c r="C170" s="133" t="s">
        <v>204</v>
      </c>
      <c r="D170" s="133" t="s">
        <v>138</v>
      </c>
      <c r="E170" s="134" t="s">
        <v>205</v>
      </c>
      <c r="F170" s="135" t="s">
        <v>206</v>
      </c>
      <c r="G170" s="136" t="s">
        <v>152</v>
      </c>
      <c r="H170" s="137">
        <v>25.974</v>
      </c>
      <c r="I170" s="138"/>
      <c r="J170" s="139">
        <f>ROUND(I170*H170,2)</f>
        <v>0</v>
      </c>
      <c r="K170" s="135" t="s">
        <v>142</v>
      </c>
      <c r="L170" s="32"/>
      <c r="M170" s="140" t="s">
        <v>1</v>
      </c>
      <c r="N170" s="141" t="s">
        <v>40</v>
      </c>
      <c r="P170" s="142">
        <f>O170*H170</f>
        <v>0</v>
      </c>
      <c r="Q170" s="142">
        <v>0</v>
      </c>
      <c r="R170" s="142">
        <f>Q170*H170</f>
        <v>0</v>
      </c>
      <c r="S170" s="142">
        <v>0</v>
      </c>
      <c r="T170" s="143">
        <f>S170*H170</f>
        <v>0</v>
      </c>
      <c r="AR170" s="144" t="s">
        <v>143</v>
      </c>
      <c r="AT170" s="144" t="s">
        <v>138</v>
      </c>
      <c r="AU170" s="144" t="s">
        <v>85</v>
      </c>
      <c r="AY170" s="17" t="s">
        <v>136</v>
      </c>
      <c r="BE170" s="145">
        <f>IF(N170="základní",J170,0)</f>
        <v>0</v>
      </c>
      <c r="BF170" s="145">
        <f>IF(N170="snížená",J170,0)</f>
        <v>0</v>
      </c>
      <c r="BG170" s="145">
        <f>IF(N170="zákl. přenesená",J170,0)</f>
        <v>0</v>
      </c>
      <c r="BH170" s="145">
        <f>IF(N170="sníž. přenesená",J170,0)</f>
        <v>0</v>
      </c>
      <c r="BI170" s="145">
        <f>IF(N170="nulová",J170,0)</f>
        <v>0</v>
      </c>
      <c r="BJ170" s="17" t="s">
        <v>83</v>
      </c>
      <c r="BK170" s="145">
        <f>ROUND(I170*H170,2)</f>
        <v>0</v>
      </c>
      <c r="BL170" s="17" t="s">
        <v>143</v>
      </c>
      <c r="BM170" s="144" t="s">
        <v>207</v>
      </c>
    </row>
    <row r="171" spans="2:65" s="13" customFormat="1" ht="11.25">
      <c r="B171" s="153"/>
      <c r="D171" s="147" t="s">
        <v>154</v>
      </c>
      <c r="E171" s="154" t="s">
        <v>1</v>
      </c>
      <c r="F171" s="155" t="s">
        <v>208</v>
      </c>
      <c r="H171" s="156">
        <v>28.8</v>
      </c>
      <c r="I171" s="157"/>
      <c r="L171" s="153"/>
      <c r="M171" s="158"/>
      <c r="T171" s="159"/>
      <c r="AT171" s="154" t="s">
        <v>154</v>
      </c>
      <c r="AU171" s="154" t="s">
        <v>85</v>
      </c>
      <c r="AV171" s="13" t="s">
        <v>85</v>
      </c>
      <c r="AW171" s="13" t="s">
        <v>31</v>
      </c>
      <c r="AX171" s="13" t="s">
        <v>75</v>
      </c>
      <c r="AY171" s="154" t="s">
        <v>136</v>
      </c>
    </row>
    <row r="172" spans="2:65" s="13" customFormat="1" ht="11.25">
      <c r="B172" s="153"/>
      <c r="D172" s="147" t="s">
        <v>154</v>
      </c>
      <c r="E172" s="154" t="s">
        <v>1</v>
      </c>
      <c r="F172" s="155" t="s">
        <v>209</v>
      </c>
      <c r="H172" s="156">
        <v>-2.8260000000000001</v>
      </c>
      <c r="I172" s="157"/>
      <c r="L172" s="153"/>
      <c r="M172" s="158"/>
      <c r="T172" s="159"/>
      <c r="AT172" s="154" t="s">
        <v>154</v>
      </c>
      <c r="AU172" s="154" t="s">
        <v>85</v>
      </c>
      <c r="AV172" s="13" t="s">
        <v>85</v>
      </c>
      <c r="AW172" s="13" t="s">
        <v>31</v>
      </c>
      <c r="AX172" s="13" t="s">
        <v>75</v>
      </c>
      <c r="AY172" s="154" t="s">
        <v>136</v>
      </c>
    </row>
    <row r="173" spans="2:65" s="14" customFormat="1" ht="11.25">
      <c r="B173" s="160"/>
      <c r="D173" s="147" t="s">
        <v>154</v>
      </c>
      <c r="E173" s="161" t="s">
        <v>1</v>
      </c>
      <c r="F173" s="162" t="s">
        <v>158</v>
      </c>
      <c r="H173" s="163">
        <v>25.974</v>
      </c>
      <c r="I173" s="164"/>
      <c r="L173" s="160"/>
      <c r="M173" s="165"/>
      <c r="T173" s="166"/>
      <c r="AT173" s="161" t="s">
        <v>154</v>
      </c>
      <c r="AU173" s="161" t="s">
        <v>85</v>
      </c>
      <c r="AV173" s="14" t="s">
        <v>143</v>
      </c>
      <c r="AW173" s="14" t="s">
        <v>31</v>
      </c>
      <c r="AX173" s="14" t="s">
        <v>83</v>
      </c>
      <c r="AY173" s="161" t="s">
        <v>136</v>
      </c>
    </row>
    <row r="174" spans="2:65" s="1" customFormat="1" ht="16.5" customHeight="1">
      <c r="B174" s="132"/>
      <c r="C174" s="174" t="s">
        <v>210</v>
      </c>
      <c r="D174" s="174" t="s">
        <v>197</v>
      </c>
      <c r="E174" s="175" t="s">
        <v>211</v>
      </c>
      <c r="F174" s="176" t="s">
        <v>212</v>
      </c>
      <c r="G174" s="177" t="s">
        <v>200</v>
      </c>
      <c r="H174" s="178">
        <v>43.377000000000002</v>
      </c>
      <c r="I174" s="179"/>
      <c r="J174" s="180">
        <f>ROUND(I174*H174,2)</f>
        <v>0</v>
      </c>
      <c r="K174" s="176" t="s">
        <v>142</v>
      </c>
      <c r="L174" s="181"/>
      <c r="M174" s="182" t="s">
        <v>1</v>
      </c>
      <c r="N174" s="183" t="s">
        <v>40</v>
      </c>
      <c r="P174" s="142">
        <f>O174*H174</f>
        <v>0</v>
      </c>
      <c r="Q174" s="142">
        <v>1</v>
      </c>
      <c r="R174" s="142">
        <f>Q174*H174</f>
        <v>43.377000000000002</v>
      </c>
      <c r="S174" s="142">
        <v>0</v>
      </c>
      <c r="T174" s="143">
        <f>S174*H174</f>
        <v>0</v>
      </c>
      <c r="AR174" s="144" t="s">
        <v>181</v>
      </c>
      <c r="AT174" s="144" t="s">
        <v>197</v>
      </c>
      <c r="AU174" s="144" t="s">
        <v>85</v>
      </c>
      <c r="AY174" s="17" t="s">
        <v>136</v>
      </c>
      <c r="BE174" s="145">
        <f>IF(N174="základní",J174,0)</f>
        <v>0</v>
      </c>
      <c r="BF174" s="145">
        <f>IF(N174="snížená",J174,0)</f>
        <v>0</v>
      </c>
      <c r="BG174" s="145">
        <f>IF(N174="zákl. přenesená",J174,0)</f>
        <v>0</v>
      </c>
      <c r="BH174" s="145">
        <f>IF(N174="sníž. přenesená",J174,0)</f>
        <v>0</v>
      </c>
      <c r="BI174" s="145">
        <f>IF(N174="nulová",J174,0)</f>
        <v>0</v>
      </c>
      <c r="BJ174" s="17" t="s">
        <v>83</v>
      </c>
      <c r="BK174" s="145">
        <f>ROUND(I174*H174,2)</f>
        <v>0</v>
      </c>
      <c r="BL174" s="17" t="s">
        <v>143</v>
      </c>
      <c r="BM174" s="144" t="s">
        <v>213</v>
      </c>
    </row>
    <row r="175" spans="2:65" s="13" customFormat="1" ht="11.25">
      <c r="B175" s="153"/>
      <c r="D175" s="147" t="s">
        <v>154</v>
      </c>
      <c r="F175" s="155" t="s">
        <v>214</v>
      </c>
      <c r="H175" s="156">
        <v>43.377000000000002</v>
      </c>
      <c r="I175" s="157"/>
      <c r="L175" s="153"/>
      <c r="M175" s="158"/>
      <c r="T175" s="159"/>
      <c r="AT175" s="154" t="s">
        <v>154</v>
      </c>
      <c r="AU175" s="154" t="s">
        <v>85</v>
      </c>
      <c r="AV175" s="13" t="s">
        <v>85</v>
      </c>
      <c r="AW175" s="13" t="s">
        <v>3</v>
      </c>
      <c r="AX175" s="13" t="s">
        <v>83</v>
      </c>
      <c r="AY175" s="154" t="s">
        <v>136</v>
      </c>
    </row>
    <row r="176" spans="2:65" s="1" customFormat="1" ht="33" customHeight="1">
      <c r="B176" s="132"/>
      <c r="C176" s="133" t="s">
        <v>215</v>
      </c>
      <c r="D176" s="133" t="s">
        <v>138</v>
      </c>
      <c r="E176" s="134" t="s">
        <v>216</v>
      </c>
      <c r="F176" s="135" t="s">
        <v>217</v>
      </c>
      <c r="G176" s="136" t="s">
        <v>170</v>
      </c>
      <c r="H176" s="137">
        <v>144</v>
      </c>
      <c r="I176" s="138"/>
      <c r="J176" s="139">
        <f>ROUND(I176*H176,2)</f>
        <v>0</v>
      </c>
      <c r="K176" s="135" t="s">
        <v>142</v>
      </c>
      <c r="L176" s="32"/>
      <c r="M176" s="140" t="s">
        <v>1</v>
      </c>
      <c r="N176" s="141" t="s">
        <v>40</v>
      </c>
      <c r="P176" s="142">
        <f>O176*H176</f>
        <v>0</v>
      </c>
      <c r="Q176" s="142">
        <v>0</v>
      </c>
      <c r="R176" s="142">
        <f>Q176*H176</f>
        <v>0</v>
      </c>
      <c r="S176" s="142">
        <v>0</v>
      </c>
      <c r="T176" s="143">
        <f>S176*H176</f>
        <v>0</v>
      </c>
      <c r="AR176" s="144" t="s">
        <v>143</v>
      </c>
      <c r="AT176" s="144" t="s">
        <v>138</v>
      </c>
      <c r="AU176" s="144" t="s">
        <v>85</v>
      </c>
      <c r="AY176" s="17" t="s">
        <v>136</v>
      </c>
      <c r="BE176" s="145">
        <f>IF(N176="základní",J176,0)</f>
        <v>0</v>
      </c>
      <c r="BF176" s="145">
        <f>IF(N176="snížená",J176,0)</f>
        <v>0</v>
      </c>
      <c r="BG176" s="145">
        <f>IF(N176="zákl. přenesená",J176,0)</f>
        <v>0</v>
      </c>
      <c r="BH176" s="145">
        <f>IF(N176="sníž. přenesená",J176,0)</f>
        <v>0</v>
      </c>
      <c r="BI176" s="145">
        <f>IF(N176="nulová",J176,0)</f>
        <v>0</v>
      </c>
      <c r="BJ176" s="17" t="s">
        <v>83</v>
      </c>
      <c r="BK176" s="145">
        <f>ROUND(I176*H176,2)</f>
        <v>0</v>
      </c>
      <c r="BL176" s="17" t="s">
        <v>143</v>
      </c>
      <c r="BM176" s="144" t="s">
        <v>218</v>
      </c>
    </row>
    <row r="177" spans="2:65" s="1" customFormat="1" ht="16.5" customHeight="1">
      <c r="B177" s="132"/>
      <c r="C177" s="174" t="s">
        <v>219</v>
      </c>
      <c r="D177" s="174" t="s">
        <v>197</v>
      </c>
      <c r="E177" s="175" t="s">
        <v>220</v>
      </c>
      <c r="F177" s="176" t="s">
        <v>221</v>
      </c>
      <c r="G177" s="177" t="s">
        <v>200</v>
      </c>
      <c r="H177" s="178">
        <v>25.2</v>
      </c>
      <c r="I177" s="179"/>
      <c r="J177" s="180">
        <f>ROUND(I177*H177,2)</f>
        <v>0</v>
      </c>
      <c r="K177" s="176" t="s">
        <v>142</v>
      </c>
      <c r="L177" s="181"/>
      <c r="M177" s="182" t="s">
        <v>1</v>
      </c>
      <c r="N177" s="183" t="s">
        <v>40</v>
      </c>
      <c r="P177" s="142">
        <f>O177*H177</f>
        <v>0</v>
      </c>
      <c r="Q177" s="142">
        <v>1</v>
      </c>
      <c r="R177" s="142">
        <f>Q177*H177</f>
        <v>25.2</v>
      </c>
      <c r="S177" s="142">
        <v>0</v>
      </c>
      <c r="T177" s="143">
        <f>S177*H177</f>
        <v>0</v>
      </c>
      <c r="AR177" s="144" t="s">
        <v>181</v>
      </c>
      <c r="AT177" s="144" t="s">
        <v>197</v>
      </c>
      <c r="AU177" s="144" t="s">
        <v>85</v>
      </c>
      <c r="AY177" s="17" t="s">
        <v>136</v>
      </c>
      <c r="BE177" s="145">
        <f>IF(N177="základní",J177,0)</f>
        <v>0</v>
      </c>
      <c r="BF177" s="145">
        <f>IF(N177="snížená",J177,0)</f>
        <v>0</v>
      </c>
      <c r="BG177" s="145">
        <f>IF(N177="zákl. přenesená",J177,0)</f>
        <v>0</v>
      </c>
      <c r="BH177" s="145">
        <f>IF(N177="sníž. přenesená",J177,0)</f>
        <v>0</v>
      </c>
      <c r="BI177" s="145">
        <f>IF(N177="nulová",J177,0)</f>
        <v>0</v>
      </c>
      <c r="BJ177" s="17" t="s">
        <v>83</v>
      </c>
      <c r="BK177" s="145">
        <f>ROUND(I177*H177,2)</f>
        <v>0</v>
      </c>
      <c r="BL177" s="17" t="s">
        <v>143</v>
      </c>
      <c r="BM177" s="144" t="s">
        <v>222</v>
      </c>
    </row>
    <row r="178" spans="2:65" s="12" customFormat="1" ht="11.25">
      <c r="B178" s="146"/>
      <c r="D178" s="147" t="s">
        <v>154</v>
      </c>
      <c r="E178" s="148" t="s">
        <v>1</v>
      </c>
      <c r="F178" s="149" t="s">
        <v>223</v>
      </c>
      <c r="H178" s="148" t="s">
        <v>1</v>
      </c>
      <c r="I178" s="150"/>
      <c r="L178" s="146"/>
      <c r="M178" s="151"/>
      <c r="T178" s="152"/>
      <c r="AT178" s="148" t="s">
        <v>154</v>
      </c>
      <c r="AU178" s="148" t="s">
        <v>85</v>
      </c>
      <c r="AV178" s="12" t="s">
        <v>83</v>
      </c>
      <c r="AW178" s="12" t="s">
        <v>31</v>
      </c>
      <c r="AX178" s="12" t="s">
        <v>75</v>
      </c>
      <c r="AY178" s="148" t="s">
        <v>136</v>
      </c>
    </row>
    <row r="179" spans="2:65" s="13" customFormat="1" ht="11.25">
      <c r="B179" s="153"/>
      <c r="D179" s="147" t="s">
        <v>154</v>
      </c>
      <c r="E179" s="154" t="s">
        <v>1</v>
      </c>
      <c r="F179" s="155" t="s">
        <v>224</v>
      </c>
      <c r="H179" s="156">
        <v>16.8</v>
      </c>
      <c r="I179" s="157"/>
      <c r="L179" s="153"/>
      <c r="M179" s="158"/>
      <c r="T179" s="159"/>
      <c r="AT179" s="154" t="s">
        <v>154</v>
      </c>
      <c r="AU179" s="154" t="s">
        <v>85</v>
      </c>
      <c r="AV179" s="13" t="s">
        <v>85</v>
      </c>
      <c r="AW179" s="13" t="s">
        <v>31</v>
      </c>
      <c r="AX179" s="13" t="s">
        <v>83</v>
      </c>
      <c r="AY179" s="154" t="s">
        <v>136</v>
      </c>
    </row>
    <row r="180" spans="2:65" s="13" customFormat="1" ht="11.25">
      <c r="B180" s="153"/>
      <c r="D180" s="147" t="s">
        <v>154</v>
      </c>
      <c r="F180" s="155" t="s">
        <v>225</v>
      </c>
      <c r="H180" s="156">
        <v>25.2</v>
      </c>
      <c r="I180" s="157"/>
      <c r="L180" s="153"/>
      <c r="M180" s="158"/>
      <c r="T180" s="159"/>
      <c r="AT180" s="154" t="s">
        <v>154</v>
      </c>
      <c r="AU180" s="154" t="s">
        <v>85</v>
      </c>
      <c r="AV180" s="13" t="s">
        <v>85</v>
      </c>
      <c r="AW180" s="13" t="s">
        <v>3</v>
      </c>
      <c r="AX180" s="13" t="s">
        <v>83</v>
      </c>
      <c r="AY180" s="154" t="s">
        <v>136</v>
      </c>
    </row>
    <row r="181" spans="2:65" s="1" customFormat="1" ht="24.2" customHeight="1">
      <c r="B181" s="132"/>
      <c r="C181" s="133" t="s">
        <v>226</v>
      </c>
      <c r="D181" s="133" t="s">
        <v>138</v>
      </c>
      <c r="E181" s="134" t="s">
        <v>227</v>
      </c>
      <c r="F181" s="135" t="s">
        <v>228</v>
      </c>
      <c r="G181" s="136" t="s">
        <v>170</v>
      </c>
      <c r="H181" s="137">
        <v>144</v>
      </c>
      <c r="I181" s="138"/>
      <c r="J181" s="139">
        <f>ROUND(I181*H181,2)</f>
        <v>0</v>
      </c>
      <c r="K181" s="135" t="s">
        <v>142</v>
      </c>
      <c r="L181" s="32"/>
      <c r="M181" s="140" t="s">
        <v>1</v>
      </c>
      <c r="N181" s="141" t="s">
        <v>40</v>
      </c>
      <c r="P181" s="142">
        <f>O181*H181</f>
        <v>0</v>
      </c>
      <c r="Q181" s="142">
        <v>0</v>
      </c>
      <c r="R181" s="142">
        <f>Q181*H181</f>
        <v>0</v>
      </c>
      <c r="S181" s="142">
        <v>0</v>
      </c>
      <c r="T181" s="143">
        <f>S181*H181</f>
        <v>0</v>
      </c>
      <c r="AR181" s="144" t="s">
        <v>143</v>
      </c>
      <c r="AT181" s="144" t="s">
        <v>138</v>
      </c>
      <c r="AU181" s="144" t="s">
        <v>85</v>
      </c>
      <c r="AY181" s="17" t="s">
        <v>136</v>
      </c>
      <c r="BE181" s="145">
        <f>IF(N181="základní",J181,0)</f>
        <v>0</v>
      </c>
      <c r="BF181" s="145">
        <f>IF(N181="snížená",J181,0)</f>
        <v>0</v>
      </c>
      <c r="BG181" s="145">
        <f>IF(N181="zákl. přenesená",J181,0)</f>
        <v>0</v>
      </c>
      <c r="BH181" s="145">
        <f>IF(N181="sníž. přenesená",J181,0)</f>
        <v>0</v>
      </c>
      <c r="BI181" s="145">
        <f>IF(N181="nulová",J181,0)</f>
        <v>0</v>
      </c>
      <c r="BJ181" s="17" t="s">
        <v>83</v>
      </c>
      <c r="BK181" s="145">
        <f>ROUND(I181*H181,2)</f>
        <v>0</v>
      </c>
      <c r="BL181" s="17" t="s">
        <v>143</v>
      </c>
      <c r="BM181" s="144" t="s">
        <v>229</v>
      </c>
    </row>
    <row r="182" spans="2:65" s="1" customFormat="1" ht="16.5" customHeight="1">
      <c r="B182" s="132"/>
      <c r="C182" s="174" t="s">
        <v>8</v>
      </c>
      <c r="D182" s="174" t="s">
        <v>197</v>
      </c>
      <c r="E182" s="175" t="s">
        <v>230</v>
      </c>
      <c r="F182" s="176" t="s">
        <v>231</v>
      </c>
      <c r="G182" s="177" t="s">
        <v>232</v>
      </c>
      <c r="H182" s="178">
        <v>7.2</v>
      </c>
      <c r="I182" s="179"/>
      <c r="J182" s="180">
        <f>ROUND(I182*H182,2)</f>
        <v>0</v>
      </c>
      <c r="K182" s="176" t="s">
        <v>142</v>
      </c>
      <c r="L182" s="181"/>
      <c r="M182" s="182" t="s">
        <v>1</v>
      </c>
      <c r="N182" s="183" t="s">
        <v>40</v>
      </c>
      <c r="P182" s="142">
        <f>O182*H182</f>
        <v>0</v>
      </c>
      <c r="Q182" s="142">
        <v>1E-3</v>
      </c>
      <c r="R182" s="142">
        <f>Q182*H182</f>
        <v>7.2000000000000007E-3</v>
      </c>
      <c r="S182" s="142">
        <v>0</v>
      </c>
      <c r="T182" s="143">
        <f>S182*H182</f>
        <v>0</v>
      </c>
      <c r="AR182" s="144" t="s">
        <v>181</v>
      </c>
      <c r="AT182" s="144" t="s">
        <v>197</v>
      </c>
      <c r="AU182" s="144" t="s">
        <v>85</v>
      </c>
      <c r="AY182" s="17" t="s">
        <v>136</v>
      </c>
      <c r="BE182" s="145">
        <f>IF(N182="základní",J182,0)</f>
        <v>0</v>
      </c>
      <c r="BF182" s="145">
        <f>IF(N182="snížená",J182,0)</f>
        <v>0</v>
      </c>
      <c r="BG182" s="145">
        <f>IF(N182="zákl. přenesená",J182,0)</f>
        <v>0</v>
      </c>
      <c r="BH182" s="145">
        <f>IF(N182="sníž. přenesená",J182,0)</f>
        <v>0</v>
      </c>
      <c r="BI182" s="145">
        <f>IF(N182="nulová",J182,0)</f>
        <v>0</v>
      </c>
      <c r="BJ182" s="17" t="s">
        <v>83</v>
      </c>
      <c r="BK182" s="145">
        <f>ROUND(I182*H182,2)</f>
        <v>0</v>
      </c>
      <c r="BL182" s="17" t="s">
        <v>143</v>
      </c>
      <c r="BM182" s="144" t="s">
        <v>233</v>
      </c>
    </row>
    <row r="183" spans="2:65" s="13" customFormat="1" ht="11.25">
      <c r="B183" s="153"/>
      <c r="D183" s="147" t="s">
        <v>154</v>
      </c>
      <c r="F183" s="155" t="s">
        <v>234</v>
      </c>
      <c r="H183" s="156">
        <v>7.2</v>
      </c>
      <c r="I183" s="157"/>
      <c r="L183" s="153"/>
      <c r="M183" s="158"/>
      <c r="T183" s="159"/>
      <c r="AT183" s="154" t="s">
        <v>154</v>
      </c>
      <c r="AU183" s="154" t="s">
        <v>85</v>
      </c>
      <c r="AV183" s="13" t="s">
        <v>85</v>
      </c>
      <c r="AW183" s="13" t="s">
        <v>3</v>
      </c>
      <c r="AX183" s="13" t="s">
        <v>83</v>
      </c>
      <c r="AY183" s="154" t="s">
        <v>136</v>
      </c>
    </row>
    <row r="184" spans="2:65" s="1" customFormat="1" ht="24.2" customHeight="1">
      <c r="B184" s="132"/>
      <c r="C184" s="133" t="s">
        <v>235</v>
      </c>
      <c r="D184" s="133" t="s">
        <v>138</v>
      </c>
      <c r="E184" s="134" t="s">
        <v>236</v>
      </c>
      <c r="F184" s="135" t="s">
        <v>237</v>
      </c>
      <c r="G184" s="136" t="s">
        <v>170</v>
      </c>
      <c r="H184" s="137">
        <v>144</v>
      </c>
      <c r="I184" s="138"/>
      <c r="J184" s="139">
        <f>ROUND(I184*H184,2)</f>
        <v>0</v>
      </c>
      <c r="K184" s="135" t="s">
        <v>142</v>
      </c>
      <c r="L184" s="32"/>
      <c r="M184" s="140" t="s">
        <v>1</v>
      </c>
      <c r="N184" s="141" t="s">
        <v>40</v>
      </c>
      <c r="P184" s="142">
        <f>O184*H184</f>
        <v>0</v>
      </c>
      <c r="Q184" s="142">
        <v>0</v>
      </c>
      <c r="R184" s="142">
        <f>Q184*H184</f>
        <v>0</v>
      </c>
      <c r="S184" s="142">
        <v>0</v>
      </c>
      <c r="T184" s="143">
        <f>S184*H184</f>
        <v>0</v>
      </c>
      <c r="AR184" s="144" t="s">
        <v>143</v>
      </c>
      <c r="AT184" s="144" t="s">
        <v>138</v>
      </c>
      <c r="AU184" s="144" t="s">
        <v>85</v>
      </c>
      <c r="AY184" s="17" t="s">
        <v>136</v>
      </c>
      <c r="BE184" s="145">
        <f>IF(N184="základní",J184,0)</f>
        <v>0</v>
      </c>
      <c r="BF184" s="145">
        <f>IF(N184="snížená",J184,0)</f>
        <v>0</v>
      </c>
      <c r="BG184" s="145">
        <f>IF(N184="zákl. přenesená",J184,0)</f>
        <v>0</v>
      </c>
      <c r="BH184" s="145">
        <f>IF(N184="sníž. přenesená",J184,0)</f>
        <v>0</v>
      </c>
      <c r="BI184" s="145">
        <f>IF(N184="nulová",J184,0)</f>
        <v>0</v>
      </c>
      <c r="BJ184" s="17" t="s">
        <v>83</v>
      </c>
      <c r="BK184" s="145">
        <f>ROUND(I184*H184,2)</f>
        <v>0</v>
      </c>
      <c r="BL184" s="17" t="s">
        <v>143</v>
      </c>
      <c r="BM184" s="144" t="s">
        <v>238</v>
      </c>
    </row>
    <row r="185" spans="2:65" s="13" customFormat="1" ht="11.25">
      <c r="B185" s="153"/>
      <c r="D185" s="147" t="s">
        <v>154</v>
      </c>
      <c r="E185" s="154" t="s">
        <v>1</v>
      </c>
      <c r="F185" s="155" t="s">
        <v>239</v>
      </c>
      <c r="H185" s="156">
        <v>48</v>
      </c>
      <c r="I185" s="157"/>
      <c r="L185" s="153"/>
      <c r="M185" s="158"/>
      <c r="T185" s="159"/>
      <c r="AT185" s="154" t="s">
        <v>154</v>
      </c>
      <c r="AU185" s="154" t="s">
        <v>85</v>
      </c>
      <c r="AV185" s="13" t="s">
        <v>85</v>
      </c>
      <c r="AW185" s="13" t="s">
        <v>31</v>
      </c>
      <c r="AX185" s="13" t="s">
        <v>75</v>
      </c>
      <c r="AY185" s="154" t="s">
        <v>136</v>
      </c>
    </row>
    <row r="186" spans="2:65" s="13" customFormat="1" ht="11.25">
      <c r="B186" s="153"/>
      <c r="D186" s="147" t="s">
        <v>154</v>
      </c>
      <c r="E186" s="154" t="s">
        <v>1</v>
      </c>
      <c r="F186" s="155" t="s">
        <v>240</v>
      </c>
      <c r="H186" s="156">
        <v>12</v>
      </c>
      <c r="I186" s="157"/>
      <c r="L186" s="153"/>
      <c r="M186" s="158"/>
      <c r="T186" s="159"/>
      <c r="AT186" s="154" t="s">
        <v>154</v>
      </c>
      <c r="AU186" s="154" t="s">
        <v>85</v>
      </c>
      <c r="AV186" s="13" t="s">
        <v>85</v>
      </c>
      <c r="AW186" s="13" t="s">
        <v>31</v>
      </c>
      <c r="AX186" s="13" t="s">
        <v>75</v>
      </c>
      <c r="AY186" s="154" t="s">
        <v>136</v>
      </c>
    </row>
    <row r="187" spans="2:65" s="13" customFormat="1" ht="11.25">
      <c r="B187" s="153"/>
      <c r="D187" s="147" t="s">
        <v>154</v>
      </c>
      <c r="E187" s="154" t="s">
        <v>1</v>
      </c>
      <c r="F187" s="155" t="s">
        <v>241</v>
      </c>
      <c r="H187" s="156">
        <v>84</v>
      </c>
      <c r="I187" s="157"/>
      <c r="L187" s="153"/>
      <c r="M187" s="158"/>
      <c r="T187" s="159"/>
      <c r="AT187" s="154" t="s">
        <v>154</v>
      </c>
      <c r="AU187" s="154" t="s">
        <v>85</v>
      </c>
      <c r="AV187" s="13" t="s">
        <v>85</v>
      </c>
      <c r="AW187" s="13" t="s">
        <v>31</v>
      </c>
      <c r="AX187" s="13" t="s">
        <v>75</v>
      </c>
      <c r="AY187" s="154" t="s">
        <v>136</v>
      </c>
    </row>
    <row r="188" spans="2:65" s="14" customFormat="1" ht="11.25">
      <c r="B188" s="160"/>
      <c r="D188" s="147" t="s">
        <v>154</v>
      </c>
      <c r="E188" s="161" t="s">
        <v>1</v>
      </c>
      <c r="F188" s="162" t="s">
        <v>158</v>
      </c>
      <c r="H188" s="163">
        <v>144</v>
      </c>
      <c r="I188" s="164"/>
      <c r="L188" s="160"/>
      <c r="M188" s="165"/>
      <c r="T188" s="166"/>
      <c r="AT188" s="161" t="s">
        <v>154</v>
      </c>
      <c r="AU188" s="161" t="s">
        <v>85</v>
      </c>
      <c r="AV188" s="14" t="s">
        <v>143</v>
      </c>
      <c r="AW188" s="14" t="s">
        <v>31</v>
      </c>
      <c r="AX188" s="14" t="s">
        <v>83</v>
      </c>
      <c r="AY188" s="161" t="s">
        <v>136</v>
      </c>
    </row>
    <row r="189" spans="2:65" s="11" customFormat="1" ht="22.9" customHeight="1">
      <c r="B189" s="120"/>
      <c r="D189" s="121" t="s">
        <v>74</v>
      </c>
      <c r="E189" s="130" t="s">
        <v>85</v>
      </c>
      <c r="F189" s="130" t="s">
        <v>242</v>
      </c>
      <c r="I189" s="123"/>
      <c r="J189" s="131">
        <f>BK189</f>
        <v>0</v>
      </c>
      <c r="L189" s="120"/>
      <c r="M189" s="125"/>
      <c r="P189" s="126">
        <f>P190</f>
        <v>0</v>
      </c>
      <c r="R189" s="126">
        <f>R190</f>
        <v>8.1760000000000002</v>
      </c>
      <c r="T189" s="127">
        <f>T190</f>
        <v>0</v>
      </c>
      <c r="AR189" s="121" t="s">
        <v>83</v>
      </c>
      <c r="AT189" s="128" t="s">
        <v>74</v>
      </c>
      <c r="AU189" s="128" t="s">
        <v>83</v>
      </c>
      <c r="AY189" s="121" t="s">
        <v>136</v>
      </c>
      <c r="BK189" s="129">
        <f>BK190</f>
        <v>0</v>
      </c>
    </row>
    <row r="190" spans="2:65" s="1" customFormat="1" ht="44.25" customHeight="1">
      <c r="B190" s="132"/>
      <c r="C190" s="133" t="s">
        <v>243</v>
      </c>
      <c r="D190" s="133" t="s">
        <v>138</v>
      </c>
      <c r="E190" s="134" t="s">
        <v>244</v>
      </c>
      <c r="F190" s="135" t="s">
        <v>245</v>
      </c>
      <c r="G190" s="136" t="s">
        <v>246</v>
      </c>
      <c r="H190" s="137">
        <v>40</v>
      </c>
      <c r="I190" s="138"/>
      <c r="J190" s="139">
        <f>ROUND(I190*H190,2)</f>
        <v>0</v>
      </c>
      <c r="K190" s="135" t="s">
        <v>142</v>
      </c>
      <c r="L190" s="32"/>
      <c r="M190" s="140" t="s">
        <v>1</v>
      </c>
      <c r="N190" s="141" t="s">
        <v>40</v>
      </c>
      <c r="P190" s="142">
        <f>O190*H190</f>
        <v>0</v>
      </c>
      <c r="Q190" s="142">
        <v>0.2044</v>
      </c>
      <c r="R190" s="142">
        <f>Q190*H190</f>
        <v>8.1760000000000002</v>
      </c>
      <c r="S190" s="142">
        <v>0</v>
      </c>
      <c r="T190" s="143">
        <f>S190*H190</f>
        <v>0</v>
      </c>
      <c r="AR190" s="144" t="s">
        <v>143</v>
      </c>
      <c r="AT190" s="144" t="s">
        <v>138</v>
      </c>
      <c r="AU190" s="144" t="s">
        <v>85</v>
      </c>
      <c r="AY190" s="17" t="s">
        <v>136</v>
      </c>
      <c r="BE190" s="145">
        <f>IF(N190="základní",J190,0)</f>
        <v>0</v>
      </c>
      <c r="BF190" s="145">
        <f>IF(N190="snížená",J190,0)</f>
        <v>0</v>
      </c>
      <c r="BG190" s="145">
        <f>IF(N190="zákl. přenesená",J190,0)</f>
        <v>0</v>
      </c>
      <c r="BH190" s="145">
        <f>IF(N190="sníž. přenesená",J190,0)</f>
        <v>0</v>
      </c>
      <c r="BI190" s="145">
        <f>IF(N190="nulová",J190,0)</f>
        <v>0</v>
      </c>
      <c r="BJ190" s="17" t="s">
        <v>83</v>
      </c>
      <c r="BK190" s="145">
        <f>ROUND(I190*H190,2)</f>
        <v>0</v>
      </c>
      <c r="BL190" s="17" t="s">
        <v>143</v>
      </c>
      <c r="BM190" s="144" t="s">
        <v>247</v>
      </c>
    </row>
    <row r="191" spans="2:65" s="11" customFormat="1" ht="22.9" customHeight="1">
      <c r="B191" s="120"/>
      <c r="D191" s="121" t="s">
        <v>74</v>
      </c>
      <c r="E191" s="130" t="s">
        <v>149</v>
      </c>
      <c r="F191" s="130" t="s">
        <v>248</v>
      </c>
      <c r="I191" s="123"/>
      <c r="J191" s="131">
        <f>BK191</f>
        <v>0</v>
      </c>
      <c r="L191" s="120"/>
      <c r="M191" s="125"/>
      <c r="P191" s="126">
        <v>0</v>
      </c>
      <c r="R191" s="126">
        <v>0</v>
      </c>
      <c r="T191" s="127">
        <v>0</v>
      </c>
      <c r="AR191" s="121" t="s">
        <v>83</v>
      </c>
      <c r="AT191" s="128" t="s">
        <v>74</v>
      </c>
      <c r="AU191" s="128" t="s">
        <v>83</v>
      </c>
      <c r="AY191" s="121" t="s">
        <v>136</v>
      </c>
      <c r="BK191" s="129">
        <v>0</v>
      </c>
    </row>
    <row r="192" spans="2:65" s="11" customFormat="1" ht="22.9" customHeight="1">
      <c r="B192" s="120"/>
      <c r="D192" s="121" t="s">
        <v>74</v>
      </c>
      <c r="E192" s="130" t="s">
        <v>143</v>
      </c>
      <c r="F192" s="130" t="s">
        <v>249</v>
      </c>
      <c r="I192" s="123"/>
      <c r="J192" s="131">
        <f>BK192</f>
        <v>0</v>
      </c>
      <c r="L192" s="120"/>
      <c r="M192" s="125"/>
      <c r="P192" s="126">
        <f>SUM(P193:P197)</f>
        <v>0</v>
      </c>
      <c r="R192" s="126">
        <f>SUM(R193:R197)</f>
        <v>0</v>
      </c>
      <c r="T192" s="127">
        <f>SUM(T193:T197)</f>
        <v>0</v>
      </c>
      <c r="AR192" s="121" t="s">
        <v>83</v>
      </c>
      <c r="AT192" s="128" t="s">
        <v>74</v>
      </c>
      <c r="AU192" s="128" t="s">
        <v>83</v>
      </c>
      <c r="AY192" s="121" t="s">
        <v>136</v>
      </c>
      <c r="BK192" s="129">
        <f>SUM(BK193:BK197)</f>
        <v>0</v>
      </c>
    </row>
    <row r="193" spans="2:65" s="1" customFormat="1" ht="24.2" customHeight="1">
      <c r="B193" s="132"/>
      <c r="C193" s="133" t="s">
        <v>250</v>
      </c>
      <c r="D193" s="133" t="s">
        <v>138</v>
      </c>
      <c r="E193" s="134" t="s">
        <v>251</v>
      </c>
      <c r="F193" s="135" t="s">
        <v>252</v>
      </c>
      <c r="G193" s="136" t="s">
        <v>152</v>
      </c>
      <c r="H193" s="137">
        <v>6.84</v>
      </c>
      <c r="I193" s="138"/>
      <c r="J193" s="139">
        <f>ROUND(I193*H193,2)</f>
        <v>0</v>
      </c>
      <c r="K193" s="135" t="s">
        <v>142</v>
      </c>
      <c r="L193" s="32"/>
      <c r="M193" s="140" t="s">
        <v>1</v>
      </c>
      <c r="N193" s="141" t="s">
        <v>40</v>
      </c>
      <c r="P193" s="142">
        <f>O193*H193</f>
        <v>0</v>
      </c>
      <c r="Q193" s="142">
        <v>0</v>
      </c>
      <c r="R193" s="142">
        <f>Q193*H193</f>
        <v>0</v>
      </c>
      <c r="S193" s="142">
        <v>0</v>
      </c>
      <c r="T193" s="143">
        <f>S193*H193</f>
        <v>0</v>
      </c>
      <c r="AR193" s="144" t="s">
        <v>143</v>
      </c>
      <c r="AT193" s="144" t="s">
        <v>138</v>
      </c>
      <c r="AU193" s="144" t="s">
        <v>85</v>
      </c>
      <c r="AY193" s="17" t="s">
        <v>136</v>
      </c>
      <c r="BE193" s="145">
        <f>IF(N193="základní",J193,0)</f>
        <v>0</v>
      </c>
      <c r="BF193" s="145">
        <f>IF(N193="snížená",J193,0)</f>
        <v>0</v>
      </c>
      <c r="BG193" s="145">
        <f>IF(N193="zákl. přenesená",J193,0)</f>
        <v>0</v>
      </c>
      <c r="BH193" s="145">
        <f>IF(N193="sníž. přenesená",J193,0)</f>
        <v>0</v>
      </c>
      <c r="BI193" s="145">
        <f>IF(N193="nulová",J193,0)</f>
        <v>0</v>
      </c>
      <c r="BJ193" s="17" t="s">
        <v>83</v>
      </c>
      <c r="BK193" s="145">
        <f>ROUND(I193*H193,2)</f>
        <v>0</v>
      </c>
      <c r="BL193" s="17" t="s">
        <v>143</v>
      </c>
      <c r="BM193" s="144" t="s">
        <v>253</v>
      </c>
    </row>
    <row r="194" spans="2:65" s="13" customFormat="1" ht="11.25">
      <c r="B194" s="153"/>
      <c r="D194" s="147" t="s">
        <v>154</v>
      </c>
      <c r="E194" s="154" t="s">
        <v>1</v>
      </c>
      <c r="F194" s="155" t="s">
        <v>254</v>
      </c>
      <c r="H194" s="156">
        <v>6.84</v>
      </c>
      <c r="I194" s="157"/>
      <c r="L194" s="153"/>
      <c r="M194" s="158"/>
      <c r="T194" s="159"/>
      <c r="AT194" s="154" t="s">
        <v>154</v>
      </c>
      <c r="AU194" s="154" t="s">
        <v>85</v>
      </c>
      <c r="AV194" s="13" t="s">
        <v>85</v>
      </c>
      <c r="AW194" s="13" t="s">
        <v>31</v>
      </c>
      <c r="AX194" s="13" t="s">
        <v>83</v>
      </c>
      <c r="AY194" s="154" t="s">
        <v>136</v>
      </c>
    </row>
    <row r="195" spans="2:65" s="1" customFormat="1" ht="24.2" customHeight="1">
      <c r="B195" s="132"/>
      <c r="C195" s="133" t="s">
        <v>255</v>
      </c>
      <c r="D195" s="133" t="s">
        <v>138</v>
      </c>
      <c r="E195" s="134" t="s">
        <v>256</v>
      </c>
      <c r="F195" s="135" t="s">
        <v>257</v>
      </c>
      <c r="G195" s="136" t="s">
        <v>152</v>
      </c>
      <c r="H195" s="137">
        <v>0.90700000000000003</v>
      </c>
      <c r="I195" s="138"/>
      <c r="J195" s="139">
        <f>ROUND(I195*H195,2)</f>
        <v>0</v>
      </c>
      <c r="K195" s="135" t="s">
        <v>142</v>
      </c>
      <c r="L195" s="32"/>
      <c r="M195" s="140" t="s">
        <v>1</v>
      </c>
      <c r="N195" s="141" t="s">
        <v>40</v>
      </c>
      <c r="P195" s="142">
        <f>O195*H195</f>
        <v>0</v>
      </c>
      <c r="Q195" s="142">
        <v>0</v>
      </c>
      <c r="R195" s="142">
        <f>Q195*H195</f>
        <v>0</v>
      </c>
      <c r="S195" s="142">
        <v>0</v>
      </c>
      <c r="T195" s="143">
        <f>S195*H195</f>
        <v>0</v>
      </c>
      <c r="AR195" s="144" t="s">
        <v>143</v>
      </c>
      <c r="AT195" s="144" t="s">
        <v>138</v>
      </c>
      <c r="AU195" s="144" t="s">
        <v>85</v>
      </c>
      <c r="AY195" s="17" t="s">
        <v>136</v>
      </c>
      <c r="BE195" s="145">
        <f>IF(N195="základní",J195,0)</f>
        <v>0</v>
      </c>
      <c r="BF195" s="145">
        <f>IF(N195="snížená",J195,0)</f>
        <v>0</v>
      </c>
      <c r="BG195" s="145">
        <f>IF(N195="zákl. přenesená",J195,0)</f>
        <v>0</v>
      </c>
      <c r="BH195" s="145">
        <f>IF(N195="sníž. přenesená",J195,0)</f>
        <v>0</v>
      </c>
      <c r="BI195" s="145">
        <f>IF(N195="nulová",J195,0)</f>
        <v>0</v>
      </c>
      <c r="BJ195" s="17" t="s">
        <v>83</v>
      </c>
      <c r="BK195" s="145">
        <f>ROUND(I195*H195,2)</f>
        <v>0</v>
      </c>
      <c r="BL195" s="17" t="s">
        <v>143</v>
      </c>
      <c r="BM195" s="144" t="s">
        <v>258</v>
      </c>
    </row>
    <row r="196" spans="2:65" s="12" customFormat="1" ht="11.25">
      <c r="B196" s="146"/>
      <c r="D196" s="147" t="s">
        <v>154</v>
      </c>
      <c r="E196" s="148" t="s">
        <v>1</v>
      </c>
      <c r="F196" s="149" t="s">
        <v>259</v>
      </c>
      <c r="H196" s="148" t="s">
        <v>1</v>
      </c>
      <c r="I196" s="150"/>
      <c r="L196" s="146"/>
      <c r="M196" s="151"/>
      <c r="T196" s="152"/>
      <c r="AT196" s="148" t="s">
        <v>154</v>
      </c>
      <c r="AU196" s="148" t="s">
        <v>85</v>
      </c>
      <c r="AV196" s="12" t="s">
        <v>83</v>
      </c>
      <c r="AW196" s="12" t="s">
        <v>31</v>
      </c>
      <c r="AX196" s="12" t="s">
        <v>75</v>
      </c>
      <c r="AY196" s="148" t="s">
        <v>136</v>
      </c>
    </row>
    <row r="197" spans="2:65" s="13" customFormat="1" ht="11.25">
      <c r="B197" s="153"/>
      <c r="D197" s="147" t="s">
        <v>154</v>
      </c>
      <c r="E197" s="154" t="s">
        <v>1</v>
      </c>
      <c r="F197" s="155" t="s">
        <v>260</v>
      </c>
      <c r="H197" s="156">
        <v>0.90700000000000003</v>
      </c>
      <c r="I197" s="157"/>
      <c r="L197" s="153"/>
      <c r="M197" s="158"/>
      <c r="T197" s="159"/>
      <c r="AT197" s="154" t="s">
        <v>154</v>
      </c>
      <c r="AU197" s="154" t="s">
        <v>85</v>
      </c>
      <c r="AV197" s="13" t="s">
        <v>85</v>
      </c>
      <c r="AW197" s="13" t="s">
        <v>31</v>
      </c>
      <c r="AX197" s="13" t="s">
        <v>83</v>
      </c>
      <c r="AY197" s="154" t="s">
        <v>136</v>
      </c>
    </row>
    <row r="198" spans="2:65" s="11" customFormat="1" ht="22.9" customHeight="1">
      <c r="B198" s="120"/>
      <c r="D198" s="121" t="s">
        <v>74</v>
      </c>
      <c r="E198" s="130" t="s">
        <v>173</v>
      </c>
      <c r="F198" s="130" t="s">
        <v>261</v>
      </c>
      <c r="I198" s="123"/>
      <c r="J198" s="131">
        <f>BK198</f>
        <v>0</v>
      </c>
      <c r="L198" s="120"/>
      <c r="M198" s="125"/>
      <c r="P198" s="126">
        <f>SUM(P199:P205)</f>
        <v>0</v>
      </c>
      <c r="R198" s="126">
        <f>SUM(R199:R205)</f>
        <v>0.34493905000000002</v>
      </c>
      <c r="T198" s="127">
        <f>SUM(T199:T205)</f>
        <v>0</v>
      </c>
      <c r="AR198" s="121" t="s">
        <v>83</v>
      </c>
      <c r="AT198" s="128" t="s">
        <v>74</v>
      </c>
      <c r="AU198" s="128" t="s">
        <v>83</v>
      </c>
      <c r="AY198" s="121" t="s">
        <v>136</v>
      </c>
      <c r="BK198" s="129">
        <f>SUM(BK199:BK205)</f>
        <v>0</v>
      </c>
    </row>
    <row r="199" spans="2:65" s="1" customFormat="1" ht="16.5" customHeight="1">
      <c r="B199" s="132"/>
      <c r="C199" s="133" t="s">
        <v>262</v>
      </c>
      <c r="D199" s="133" t="s">
        <v>138</v>
      </c>
      <c r="E199" s="134" t="s">
        <v>263</v>
      </c>
      <c r="F199" s="135" t="s">
        <v>264</v>
      </c>
      <c r="G199" s="136" t="s">
        <v>152</v>
      </c>
      <c r="H199" s="137">
        <v>0.73599999999999999</v>
      </c>
      <c r="I199" s="138"/>
      <c r="J199" s="139">
        <f>ROUND(I199*H199,2)</f>
        <v>0</v>
      </c>
      <c r="K199" s="135" t="s">
        <v>142</v>
      </c>
      <c r="L199" s="32"/>
      <c r="M199" s="140" t="s">
        <v>1</v>
      </c>
      <c r="N199" s="141" t="s">
        <v>40</v>
      </c>
      <c r="P199" s="142">
        <f>O199*H199</f>
        <v>0</v>
      </c>
      <c r="Q199" s="142">
        <v>0.41199999999999998</v>
      </c>
      <c r="R199" s="142">
        <f>Q199*H199</f>
        <v>0.303232</v>
      </c>
      <c r="S199" s="142">
        <v>0</v>
      </c>
      <c r="T199" s="143">
        <f>S199*H199</f>
        <v>0</v>
      </c>
      <c r="AR199" s="144" t="s">
        <v>143</v>
      </c>
      <c r="AT199" s="144" t="s">
        <v>138</v>
      </c>
      <c r="AU199" s="144" t="s">
        <v>85</v>
      </c>
      <c r="AY199" s="17" t="s">
        <v>136</v>
      </c>
      <c r="BE199" s="145">
        <f>IF(N199="základní",J199,0)</f>
        <v>0</v>
      </c>
      <c r="BF199" s="145">
        <f>IF(N199="snížená",J199,0)</f>
        <v>0</v>
      </c>
      <c r="BG199" s="145">
        <f>IF(N199="zákl. přenesená",J199,0)</f>
        <v>0</v>
      </c>
      <c r="BH199" s="145">
        <f>IF(N199="sníž. přenesená",J199,0)</f>
        <v>0</v>
      </c>
      <c r="BI199" s="145">
        <f>IF(N199="nulová",J199,0)</f>
        <v>0</v>
      </c>
      <c r="BJ199" s="17" t="s">
        <v>83</v>
      </c>
      <c r="BK199" s="145">
        <f>ROUND(I199*H199,2)</f>
        <v>0</v>
      </c>
      <c r="BL199" s="17" t="s">
        <v>143</v>
      </c>
      <c r="BM199" s="144" t="s">
        <v>265</v>
      </c>
    </row>
    <row r="200" spans="2:65" s="13" customFormat="1" ht="11.25">
      <c r="B200" s="153"/>
      <c r="D200" s="147" t="s">
        <v>154</v>
      </c>
      <c r="E200" s="154" t="s">
        <v>1</v>
      </c>
      <c r="F200" s="155" t="s">
        <v>266</v>
      </c>
      <c r="H200" s="156">
        <v>0.31900000000000001</v>
      </c>
      <c r="I200" s="157"/>
      <c r="L200" s="153"/>
      <c r="M200" s="158"/>
      <c r="T200" s="159"/>
      <c r="AT200" s="154" t="s">
        <v>154</v>
      </c>
      <c r="AU200" s="154" t="s">
        <v>85</v>
      </c>
      <c r="AV200" s="13" t="s">
        <v>85</v>
      </c>
      <c r="AW200" s="13" t="s">
        <v>31</v>
      </c>
      <c r="AX200" s="13" t="s">
        <v>75</v>
      </c>
      <c r="AY200" s="154" t="s">
        <v>136</v>
      </c>
    </row>
    <row r="201" spans="2:65" s="13" customFormat="1" ht="11.25">
      <c r="B201" s="153"/>
      <c r="D201" s="147" t="s">
        <v>154</v>
      </c>
      <c r="E201" s="154" t="s">
        <v>1</v>
      </c>
      <c r="F201" s="155" t="s">
        <v>267</v>
      </c>
      <c r="H201" s="156">
        <v>0.41699999999999998</v>
      </c>
      <c r="I201" s="157"/>
      <c r="L201" s="153"/>
      <c r="M201" s="158"/>
      <c r="T201" s="159"/>
      <c r="AT201" s="154" t="s">
        <v>154</v>
      </c>
      <c r="AU201" s="154" t="s">
        <v>85</v>
      </c>
      <c r="AV201" s="13" t="s">
        <v>85</v>
      </c>
      <c r="AW201" s="13" t="s">
        <v>31</v>
      </c>
      <c r="AX201" s="13" t="s">
        <v>75</v>
      </c>
      <c r="AY201" s="154" t="s">
        <v>136</v>
      </c>
    </row>
    <row r="202" spans="2:65" s="14" customFormat="1" ht="11.25">
      <c r="B202" s="160"/>
      <c r="D202" s="147" t="s">
        <v>154</v>
      </c>
      <c r="E202" s="161" t="s">
        <v>1</v>
      </c>
      <c r="F202" s="162" t="s">
        <v>158</v>
      </c>
      <c r="H202" s="163">
        <v>0.73599999999999999</v>
      </c>
      <c r="I202" s="164"/>
      <c r="L202" s="160"/>
      <c r="M202" s="165"/>
      <c r="T202" s="166"/>
      <c r="AT202" s="161" t="s">
        <v>154</v>
      </c>
      <c r="AU202" s="161" t="s">
        <v>85</v>
      </c>
      <c r="AV202" s="14" t="s">
        <v>143</v>
      </c>
      <c r="AW202" s="14" t="s">
        <v>31</v>
      </c>
      <c r="AX202" s="14" t="s">
        <v>83</v>
      </c>
      <c r="AY202" s="161" t="s">
        <v>136</v>
      </c>
    </row>
    <row r="203" spans="2:65" s="1" customFormat="1" ht="24.2" customHeight="1">
      <c r="B203" s="132"/>
      <c r="C203" s="133" t="s">
        <v>7</v>
      </c>
      <c r="D203" s="133" t="s">
        <v>138</v>
      </c>
      <c r="E203" s="134" t="s">
        <v>268</v>
      </c>
      <c r="F203" s="135" t="s">
        <v>269</v>
      </c>
      <c r="G203" s="136" t="s">
        <v>170</v>
      </c>
      <c r="H203" s="137">
        <v>0.78500000000000003</v>
      </c>
      <c r="I203" s="138"/>
      <c r="J203" s="139">
        <f>ROUND(I203*H203,2)</f>
        <v>0</v>
      </c>
      <c r="K203" s="135" t="s">
        <v>142</v>
      </c>
      <c r="L203" s="32"/>
      <c r="M203" s="140" t="s">
        <v>1</v>
      </c>
      <c r="N203" s="141" t="s">
        <v>40</v>
      </c>
      <c r="P203" s="142">
        <f>O203*H203</f>
        <v>0</v>
      </c>
      <c r="Q203" s="142">
        <v>5.3129999999999997E-2</v>
      </c>
      <c r="R203" s="142">
        <f>Q203*H203</f>
        <v>4.1707050000000002E-2</v>
      </c>
      <c r="S203" s="142">
        <v>0</v>
      </c>
      <c r="T203" s="143">
        <f>S203*H203</f>
        <v>0</v>
      </c>
      <c r="AR203" s="144" t="s">
        <v>143</v>
      </c>
      <c r="AT203" s="144" t="s">
        <v>138</v>
      </c>
      <c r="AU203" s="144" t="s">
        <v>85</v>
      </c>
      <c r="AY203" s="17" t="s">
        <v>136</v>
      </c>
      <c r="BE203" s="145">
        <f>IF(N203="základní",J203,0)</f>
        <v>0</v>
      </c>
      <c r="BF203" s="145">
        <f>IF(N203="snížená",J203,0)</f>
        <v>0</v>
      </c>
      <c r="BG203" s="145">
        <f>IF(N203="zákl. přenesená",J203,0)</f>
        <v>0</v>
      </c>
      <c r="BH203" s="145">
        <f>IF(N203="sníž. přenesená",J203,0)</f>
        <v>0</v>
      </c>
      <c r="BI203" s="145">
        <f>IF(N203="nulová",J203,0)</f>
        <v>0</v>
      </c>
      <c r="BJ203" s="17" t="s">
        <v>83</v>
      </c>
      <c r="BK203" s="145">
        <f>ROUND(I203*H203,2)</f>
        <v>0</v>
      </c>
      <c r="BL203" s="17" t="s">
        <v>143</v>
      </c>
      <c r="BM203" s="144" t="s">
        <v>270</v>
      </c>
    </row>
    <row r="204" spans="2:65" s="12" customFormat="1" ht="11.25">
      <c r="B204" s="146"/>
      <c r="D204" s="147" t="s">
        <v>154</v>
      </c>
      <c r="E204" s="148" t="s">
        <v>1</v>
      </c>
      <c r="F204" s="149" t="s">
        <v>271</v>
      </c>
      <c r="H204" s="148" t="s">
        <v>1</v>
      </c>
      <c r="I204" s="150"/>
      <c r="L204" s="146"/>
      <c r="M204" s="151"/>
      <c r="T204" s="152"/>
      <c r="AT204" s="148" t="s">
        <v>154</v>
      </c>
      <c r="AU204" s="148" t="s">
        <v>85</v>
      </c>
      <c r="AV204" s="12" t="s">
        <v>83</v>
      </c>
      <c r="AW204" s="12" t="s">
        <v>31</v>
      </c>
      <c r="AX204" s="12" t="s">
        <v>75</v>
      </c>
      <c r="AY204" s="148" t="s">
        <v>136</v>
      </c>
    </row>
    <row r="205" spans="2:65" s="13" customFormat="1" ht="11.25">
      <c r="B205" s="153"/>
      <c r="D205" s="147" t="s">
        <v>154</v>
      </c>
      <c r="E205" s="154" t="s">
        <v>1</v>
      </c>
      <c r="F205" s="155" t="s">
        <v>272</v>
      </c>
      <c r="H205" s="156">
        <v>0.78500000000000003</v>
      </c>
      <c r="I205" s="157"/>
      <c r="L205" s="153"/>
      <c r="M205" s="158"/>
      <c r="T205" s="159"/>
      <c r="AT205" s="154" t="s">
        <v>154</v>
      </c>
      <c r="AU205" s="154" t="s">
        <v>85</v>
      </c>
      <c r="AV205" s="13" t="s">
        <v>85</v>
      </c>
      <c r="AW205" s="13" t="s">
        <v>31</v>
      </c>
      <c r="AX205" s="13" t="s">
        <v>83</v>
      </c>
      <c r="AY205" s="154" t="s">
        <v>136</v>
      </c>
    </row>
    <row r="206" spans="2:65" s="11" customFormat="1" ht="22.9" customHeight="1">
      <c r="B206" s="120"/>
      <c r="D206" s="121" t="s">
        <v>74</v>
      </c>
      <c r="E206" s="130" t="s">
        <v>181</v>
      </c>
      <c r="F206" s="130" t="s">
        <v>273</v>
      </c>
      <c r="I206" s="123"/>
      <c r="J206" s="131">
        <f>BK206</f>
        <v>0</v>
      </c>
      <c r="L206" s="120"/>
      <c r="M206" s="125"/>
      <c r="P206" s="126">
        <f>SUM(P207:P231)</f>
        <v>0</v>
      </c>
      <c r="R206" s="126">
        <f>SUM(R207:R231)</f>
        <v>0.80569429999999997</v>
      </c>
      <c r="T206" s="127">
        <f>SUM(T207:T231)</f>
        <v>0</v>
      </c>
      <c r="AR206" s="121" t="s">
        <v>83</v>
      </c>
      <c r="AT206" s="128" t="s">
        <v>74</v>
      </c>
      <c r="AU206" s="128" t="s">
        <v>83</v>
      </c>
      <c r="AY206" s="121" t="s">
        <v>136</v>
      </c>
      <c r="BK206" s="129">
        <f>SUM(BK207:BK231)</f>
        <v>0</v>
      </c>
    </row>
    <row r="207" spans="2:65" s="1" customFormat="1" ht="33" customHeight="1">
      <c r="B207" s="132"/>
      <c r="C207" s="133" t="s">
        <v>274</v>
      </c>
      <c r="D207" s="133" t="s">
        <v>138</v>
      </c>
      <c r="E207" s="134" t="s">
        <v>275</v>
      </c>
      <c r="F207" s="135" t="s">
        <v>276</v>
      </c>
      <c r="G207" s="136" t="s">
        <v>246</v>
      </c>
      <c r="H207" s="137">
        <v>2</v>
      </c>
      <c r="I207" s="138"/>
      <c r="J207" s="139">
        <f>ROUND(I207*H207,2)</f>
        <v>0</v>
      </c>
      <c r="K207" s="135" t="s">
        <v>142</v>
      </c>
      <c r="L207" s="32"/>
      <c r="M207" s="140" t="s">
        <v>1</v>
      </c>
      <c r="N207" s="141" t="s">
        <v>40</v>
      </c>
      <c r="P207" s="142">
        <f>O207*H207</f>
        <v>0</v>
      </c>
      <c r="Q207" s="142">
        <v>2.0000000000000002E-5</v>
      </c>
      <c r="R207" s="142">
        <f>Q207*H207</f>
        <v>4.0000000000000003E-5</v>
      </c>
      <c r="S207" s="142">
        <v>0</v>
      </c>
      <c r="T207" s="143">
        <f>S207*H207</f>
        <v>0</v>
      </c>
      <c r="AR207" s="144" t="s">
        <v>143</v>
      </c>
      <c r="AT207" s="144" t="s">
        <v>138</v>
      </c>
      <c r="AU207" s="144" t="s">
        <v>85</v>
      </c>
      <c r="AY207" s="17" t="s">
        <v>136</v>
      </c>
      <c r="BE207" s="145">
        <f>IF(N207="základní",J207,0)</f>
        <v>0</v>
      </c>
      <c r="BF207" s="145">
        <f>IF(N207="snížená",J207,0)</f>
        <v>0</v>
      </c>
      <c r="BG207" s="145">
        <f>IF(N207="zákl. přenesená",J207,0)</f>
        <v>0</v>
      </c>
      <c r="BH207" s="145">
        <f>IF(N207="sníž. přenesená",J207,0)</f>
        <v>0</v>
      </c>
      <c r="BI207" s="145">
        <f>IF(N207="nulová",J207,0)</f>
        <v>0</v>
      </c>
      <c r="BJ207" s="17" t="s">
        <v>83</v>
      </c>
      <c r="BK207" s="145">
        <f>ROUND(I207*H207,2)</f>
        <v>0</v>
      </c>
      <c r="BL207" s="17" t="s">
        <v>143</v>
      </c>
      <c r="BM207" s="144" t="s">
        <v>277</v>
      </c>
    </row>
    <row r="208" spans="2:65" s="1" customFormat="1" ht="24.2" customHeight="1">
      <c r="B208" s="132"/>
      <c r="C208" s="174" t="s">
        <v>278</v>
      </c>
      <c r="D208" s="174" t="s">
        <v>197</v>
      </c>
      <c r="E208" s="175" t="s">
        <v>279</v>
      </c>
      <c r="F208" s="176" t="s">
        <v>280</v>
      </c>
      <c r="G208" s="177" t="s">
        <v>246</v>
      </c>
      <c r="H208" s="178">
        <v>2</v>
      </c>
      <c r="I208" s="179"/>
      <c r="J208" s="180">
        <f>ROUND(I208*H208,2)</f>
        <v>0</v>
      </c>
      <c r="K208" s="176" t="s">
        <v>142</v>
      </c>
      <c r="L208" s="181"/>
      <c r="M208" s="182" t="s">
        <v>1</v>
      </c>
      <c r="N208" s="183" t="s">
        <v>40</v>
      </c>
      <c r="P208" s="142">
        <f>O208*H208</f>
        <v>0</v>
      </c>
      <c r="Q208" s="142">
        <v>1.4239999999999999E-2</v>
      </c>
      <c r="R208" s="142">
        <f>Q208*H208</f>
        <v>2.8479999999999998E-2</v>
      </c>
      <c r="S208" s="142">
        <v>0</v>
      </c>
      <c r="T208" s="143">
        <f>S208*H208</f>
        <v>0</v>
      </c>
      <c r="AR208" s="144" t="s">
        <v>181</v>
      </c>
      <c r="AT208" s="144" t="s">
        <v>197</v>
      </c>
      <c r="AU208" s="144" t="s">
        <v>85</v>
      </c>
      <c r="AY208" s="17" t="s">
        <v>136</v>
      </c>
      <c r="BE208" s="145">
        <f>IF(N208="základní",J208,0)</f>
        <v>0</v>
      </c>
      <c r="BF208" s="145">
        <f>IF(N208="snížená",J208,0)</f>
        <v>0</v>
      </c>
      <c r="BG208" s="145">
        <f>IF(N208="zákl. přenesená",J208,0)</f>
        <v>0</v>
      </c>
      <c r="BH208" s="145">
        <f>IF(N208="sníž. přenesená",J208,0)</f>
        <v>0</v>
      </c>
      <c r="BI208" s="145">
        <f>IF(N208="nulová",J208,0)</f>
        <v>0</v>
      </c>
      <c r="BJ208" s="17" t="s">
        <v>83</v>
      </c>
      <c r="BK208" s="145">
        <f>ROUND(I208*H208,2)</f>
        <v>0</v>
      </c>
      <c r="BL208" s="17" t="s">
        <v>143</v>
      </c>
      <c r="BM208" s="144" t="s">
        <v>281</v>
      </c>
    </row>
    <row r="209" spans="2:65" s="1" customFormat="1" ht="33" customHeight="1">
      <c r="B209" s="132"/>
      <c r="C209" s="133" t="s">
        <v>282</v>
      </c>
      <c r="D209" s="133" t="s">
        <v>138</v>
      </c>
      <c r="E209" s="134" t="s">
        <v>283</v>
      </c>
      <c r="F209" s="135" t="s">
        <v>284</v>
      </c>
      <c r="G209" s="136" t="s">
        <v>246</v>
      </c>
      <c r="H209" s="137">
        <v>38</v>
      </c>
      <c r="I209" s="138"/>
      <c r="J209" s="139">
        <f>ROUND(I209*H209,2)</f>
        <v>0</v>
      </c>
      <c r="K209" s="135" t="s">
        <v>142</v>
      </c>
      <c r="L209" s="32"/>
      <c r="M209" s="140" t="s">
        <v>1</v>
      </c>
      <c r="N209" s="141" t="s">
        <v>40</v>
      </c>
      <c r="P209" s="142">
        <f>O209*H209</f>
        <v>0</v>
      </c>
      <c r="Q209" s="142">
        <v>2.0000000000000002E-5</v>
      </c>
      <c r="R209" s="142">
        <f>Q209*H209</f>
        <v>7.6000000000000004E-4</v>
      </c>
      <c r="S209" s="142">
        <v>0</v>
      </c>
      <c r="T209" s="143">
        <f>S209*H209</f>
        <v>0</v>
      </c>
      <c r="AR209" s="144" t="s">
        <v>143</v>
      </c>
      <c r="AT209" s="144" t="s">
        <v>138</v>
      </c>
      <c r="AU209" s="144" t="s">
        <v>85</v>
      </c>
      <c r="AY209" s="17" t="s">
        <v>136</v>
      </c>
      <c r="BE209" s="145">
        <f>IF(N209="základní",J209,0)</f>
        <v>0</v>
      </c>
      <c r="BF209" s="145">
        <f>IF(N209="snížená",J209,0)</f>
        <v>0</v>
      </c>
      <c r="BG209" s="145">
        <f>IF(N209="zákl. přenesená",J209,0)</f>
        <v>0</v>
      </c>
      <c r="BH209" s="145">
        <f>IF(N209="sníž. přenesená",J209,0)</f>
        <v>0</v>
      </c>
      <c r="BI209" s="145">
        <f>IF(N209="nulová",J209,0)</f>
        <v>0</v>
      </c>
      <c r="BJ209" s="17" t="s">
        <v>83</v>
      </c>
      <c r="BK209" s="145">
        <f>ROUND(I209*H209,2)</f>
        <v>0</v>
      </c>
      <c r="BL209" s="17" t="s">
        <v>143</v>
      </c>
      <c r="BM209" s="144" t="s">
        <v>285</v>
      </c>
    </row>
    <row r="210" spans="2:65" s="1" customFormat="1" ht="24.2" customHeight="1">
      <c r="B210" s="132"/>
      <c r="C210" s="174" t="s">
        <v>286</v>
      </c>
      <c r="D210" s="174" t="s">
        <v>197</v>
      </c>
      <c r="E210" s="175" t="s">
        <v>287</v>
      </c>
      <c r="F210" s="176" t="s">
        <v>288</v>
      </c>
      <c r="G210" s="177" t="s">
        <v>246</v>
      </c>
      <c r="H210" s="178">
        <v>38</v>
      </c>
      <c r="I210" s="179"/>
      <c r="J210" s="180">
        <f>ROUND(I210*H210,2)</f>
        <v>0</v>
      </c>
      <c r="K210" s="176" t="s">
        <v>142</v>
      </c>
      <c r="L210" s="181"/>
      <c r="M210" s="182" t="s">
        <v>1</v>
      </c>
      <c r="N210" s="183" t="s">
        <v>40</v>
      </c>
      <c r="P210" s="142">
        <f>O210*H210</f>
        <v>0</v>
      </c>
      <c r="Q210" s="142">
        <v>1.602E-2</v>
      </c>
      <c r="R210" s="142">
        <f>Q210*H210</f>
        <v>0.60875999999999997</v>
      </c>
      <c r="S210" s="142">
        <v>0</v>
      </c>
      <c r="T210" s="143">
        <f>S210*H210</f>
        <v>0</v>
      </c>
      <c r="AR210" s="144" t="s">
        <v>181</v>
      </c>
      <c r="AT210" s="144" t="s">
        <v>197</v>
      </c>
      <c r="AU210" s="144" t="s">
        <v>85</v>
      </c>
      <c r="AY210" s="17" t="s">
        <v>136</v>
      </c>
      <c r="BE210" s="145">
        <f>IF(N210="základní",J210,0)</f>
        <v>0</v>
      </c>
      <c r="BF210" s="145">
        <f>IF(N210="snížená",J210,0)</f>
        <v>0</v>
      </c>
      <c r="BG210" s="145">
        <f>IF(N210="zákl. přenesená",J210,0)</f>
        <v>0</v>
      </c>
      <c r="BH210" s="145">
        <f>IF(N210="sníž. přenesená",J210,0)</f>
        <v>0</v>
      </c>
      <c r="BI210" s="145">
        <f>IF(N210="nulová",J210,0)</f>
        <v>0</v>
      </c>
      <c r="BJ210" s="17" t="s">
        <v>83</v>
      </c>
      <c r="BK210" s="145">
        <f>ROUND(I210*H210,2)</f>
        <v>0</v>
      </c>
      <c r="BL210" s="17" t="s">
        <v>143</v>
      </c>
      <c r="BM210" s="144" t="s">
        <v>289</v>
      </c>
    </row>
    <row r="211" spans="2:65" s="1" customFormat="1" ht="24.2" customHeight="1">
      <c r="B211" s="132"/>
      <c r="C211" s="133" t="s">
        <v>290</v>
      </c>
      <c r="D211" s="133" t="s">
        <v>138</v>
      </c>
      <c r="E211" s="134" t="s">
        <v>291</v>
      </c>
      <c r="F211" s="135" t="s">
        <v>292</v>
      </c>
      <c r="G211" s="136" t="s">
        <v>152</v>
      </c>
      <c r="H211" s="137">
        <v>1.3340000000000001</v>
      </c>
      <c r="I211" s="138"/>
      <c r="J211" s="139">
        <f>ROUND(I211*H211,2)</f>
        <v>0</v>
      </c>
      <c r="K211" s="135" t="s">
        <v>142</v>
      </c>
      <c r="L211" s="32"/>
      <c r="M211" s="140" t="s">
        <v>1</v>
      </c>
      <c r="N211" s="141" t="s">
        <v>40</v>
      </c>
      <c r="P211" s="142">
        <f>O211*H211</f>
        <v>0</v>
      </c>
      <c r="Q211" s="142">
        <v>0</v>
      </c>
      <c r="R211" s="142">
        <f>Q211*H211</f>
        <v>0</v>
      </c>
      <c r="S211" s="142">
        <v>0</v>
      </c>
      <c r="T211" s="143">
        <f>S211*H211</f>
        <v>0</v>
      </c>
      <c r="AR211" s="144" t="s">
        <v>143</v>
      </c>
      <c r="AT211" s="144" t="s">
        <v>138</v>
      </c>
      <c r="AU211" s="144" t="s">
        <v>85</v>
      </c>
      <c r="AY211" s="17" t="s">
        <v>136</v>
      </c>
      <c r="BE211" s="145">
        <f>IF(N211="základní",J211,0)</f>
        <v>0</v>
      </c>
      <c r="BF211" s="145">
        <f>IF(N211="snížená",J211,0)</f>
        <v>0</v>
      </c>
      <c r="BG211" s="145">
        <f>IF(N211="zákl. přenesená",J211,0)</f>
        <v>0</v>
      </c>
      <c r="BH211" s="145">
        <f>IF(N211="sníž. přenesená",J211,0)</f>
        <v>0</v>
      </c>
      <c r="BI211" s="145">
        <f>IF(N211="nulová",J211,0)</f>
        <v>0</v>
      </c>
      <c r="BJ211" s="17" t="s">
        <v>83</v>
      </c>
      <c r="BK211" s="145">
        <f>ROUND(I211*H211,2)</f>
        <v>0</v>
      </c>
      <c r="BL211" s="17" t="s">
        <v>143</v>
      </c>
      <c r="BM211" s="144" t="s">
        <v>293</v>
      </c>
    </row>
    <row r="212" spans="2:65" s="12" customFormat="1" ht="11.25">
      <c r="B212" s="146"/>
      <c r="D212" s="147" t="s">
        <v>154</v>
      </c>
      <c r="E212" s="148" t="s">
        <v>1</v>
      </c>
      <c r="F212" s="149" t="s">
        <v>294</v>
      </c>
      <c r="H212" s="148" t="s">
        <v>1</v>
      </c>
      <c r="I212" s="150"/>
      <c r="L212" s="146"/>
      <c r="M212" s="151"/>
      <c r="T212" s="152"/>
      <c r="AT212" s="148" t="s">
        <v>154</v>
      </c>
      <c r="AU212" s="148" t="s">
        <v>85</v>
      </c>
      <c r="AV212" s="12" t="s">
        <v>83</v>
      </c>
      <c r="AW212" s="12" t="s">
        <v>31</v>
      </c>
      <c r="AX212" s="12" t="s">
        <v>75</v>
      </c>
      <c r="AY212" s="148" t="s">
        <v>136</v>
      </c>
    </row>
    <row r="213" spans="2:65" s="12" customFormat="1" ht="11.25">
      <c r="B213" s="146"/>
      <c r="D213" s="147" t="s">
        <v>154</v>
      </c>
      <c r="E213" s="148" t="s">
        <v>1</v>
      </c>
      <c r="F213" s="149" t="s">
        <v>295</v>
      </c>
      <c r="H213" s="148" t="s">
        <v>1</v>
      </c>
      <c r="I213" s="150"/>
      <c r="L213" s="146"/>
      <c r="M213" s="151"/>
      <c r="T213" s="152"/>
      <c r="AT213" s="148" t="s">
        <v>154</v>
      </c>
      <c r="AU213" s="148" t="s">
        <v>85</v>
      </c>
      <c r="AV213" s="12" t="s">
        <v>83</v>
      </c>
      <c r="AW213" s="12" t="s">
        <v>31</v>
      </c>
      <c r="AX213" s="12" t="s">
        <v>75</v>
      </c>
      <c r="AY213" s="148" t="s">
        <v>136</v>
      </c>
    </row>
    <row r="214" spans="2:65" s="13" customFormat="1" ht="11.25">
      <c r="B214" s="153"/>
      <c r="D214" s="147" t="s">
        <v>154</v>
      </c>
      <c r="E214" s="154" t="s">
        <v>1</v>
      </c>
      <c r="F214" s="155" t="s">
        <v>296</v>
      </c>
      <c r="H214" s="156">
        <v>1.59</v>
      </c>
      <c r="I214" s="157"/>
      <c r="L214" s="153"/>
      <c r="M214" s="158"/>
      <c r="T214" s="159"/>
      <c r="AT214" s="154" t="s">
        <v>154</v>
      </c>
      <c r="AU214" s="154" t="s">
        <v>85</v>
      </c>
      <c r="AV214" s="13" t="s">
        <v>85</v>
      </c>
      <c r="AW214" s="13" t="s">
        <v>31</v>
      </c>
      <c r="AX214" s="13" t="s">
        <v>75</v>
      </c>
      <c r="AY214" s="154" t="s">
        <v>136</v>
      </c>
    </row>
    <row r="215" spans="2:65" s="13" customFormat="1" ht="11.25">
      <c r="B215" s="153"/>
      <c r="D215" s="147" t="s">
        <v>154</v>
      </c>
      <c r="E215" s="154" t="s">
        <v>1</v>
      </c>
      <c r="F215" s="155" t="s">
        <v>297</v>
      </c>
      <c r="H215" s="156">
        <v>-0.51</v>
      </c>
      <c r="I215" s="157"/>
      <c r="L215" s="153"/>
      <c r="M215" s="158"/>
      <c r="T215" s="159"/>
      <c r="AT215" s="154" t="s">
        <v>154</v>
      </c>
      <c r="AU215" s="154" t="s">
        <v>85</v>
      </c>
      <c r="AV215" s="13" t="s">
        <v>85</v>
      </c>
      <c r="AW215" s="13" t="s">
        <v>31</v>
      </c>
      <c r="AX215" s="13" t="s">
        <v>75</v>
      </c>
      <c r="AY215" s="154" t="s">
        <v>136</v>
      </c>
    </row>
    <row r="216" spans="2:65" s="15" customFormat="1" ht="11.25">
      <c r="B216" s="167"/>
      <c r="D216" s="147" t="s">
        <v>154</v>
      </c>
      <c r="E216" s="168" t="s">
        <v>1</v>
      </c>
      <c r="F216" s="169" t="s">
        <v>192</v>
      </c>
      <c r="H216" s="170">
        <v>1.08</v>
      </c>
      <c r="I216" s="171"/>
      <c r="L216" s="167"/>
      <c r="M216" s="172"/>
      <c r="T216" s="173"/>
      <c r="AT216" s="168" t="s">
        <v>154</v>
      </c>
      <c r="AU216" s="168" t="s">
        <v>85</v>
      </c>
      <c r="AV216" s="15" t="s">
        <v>149</v>
      </c>
      <c r="AW216" s="15" t="s">
        <v>31</v>
      </c>
      <c r="AX216" s="15" t="s">
        <v>75</v>
      </c>
      <c r="AY216" s="168" t="s">
        <v>136</v>
      </c>
    </row>
    <row r="217" spans="2:65" s="12" customFormat="1" ht="11.25">
      <c r="B217" s="146"/>
      <c r="D217" s="147" t="s">
        <v>154</v>
      </c>
      <c r="E217" s="148" t="s">
        <v>1</v>
      </c>
      <c r="F217" s="149" t="s">
        <v>298</v>
      </c>
      <c r="H217" s="148" t="s">
        <v>1</v>
      </c>
      <c r="I217" s="150"/>
      <c r="L217" s="146"/>
      <c r="M217" s="151"/>
      <c r="T217" s="152"/>
      <c r="AT217" s="148" t="s">
        <v>154</v>
      </c>
      <c r="AU217" s="148" t="s">
        <v>85</v>
      </c>
      <c r="AV217" s="12" t="s">
        <v>83</v>
      </c>
      <c r="AW217" s="12" t="s">
        <v>31</v>
      </c>
      <c r="AX217" s="12" t="s">
        <v>75</v>
      </c>
      <c r="AY217" s="148" t="s">
        <v>136</v>
      </c>
    </row>
    <row r="218" spans="2:65" s="13" customFormat="1" ht="11.25">
      <c r="B218" s="153"/>
      <c r="D218" s="147" t="s">
        <v>154</v>
      </c>
      <c r="E218" s="154" t="s">
        <v>1</v>
      </c>
      <c r="F218" s="155" t="s">
        <v>299</v>
      </c>
      <c r="H218" s="156">
        <v>0.127</v>
      </c>
      <c r="I218" s="157"/>
      <c r="L218" s="153"/>
      <c r="M218" s="158"/>
      <c r="T218" s="159"/>
      <c r="AT218" s="154" t="s">
        <v>154</v>
      </c>
      <c r="AU218" s="154" t="s">
        <v>85</v>
      </c>
      <c r="AV218" s="13" t="s">
        <v>85</v>
      </c>
      <c r="AW218" s="13" t="s">
        <v>31</v>
      </c>
      <c r="AX218" s="13" t="s">
        <v>75</v>
      </c>
      <c r="AY218" s="154" t="s">
        <v>136</v>
      </c>
    </row>
    <row r="219" spans="2:65" s="13" customFormat="1" ht="11.25">
      <c r="B219" s="153"/>
      <c r="D219" s="147" t="s">
        <v>154</v>
      </c>
      <c r="E219" s="154" t="s">
        <v>1</v>
      </c>
      <c r="F219" s="155" t="s">
        <v>299</v>
      </c>
      <c r="H219" s="156">
        <v>0.127</v>
      </c>
      <c r="I219" s="157"/>
      <c r="L219" s="153"/>
      <c r="M219" s="158"/>
      <c r="T219" s="159"/>
      <c r="AT219" s="154" t="s">
        <v>154</v>
      </c>
      <c r="AU219" s="154" t="s">
        <v>85</v>
      </c>
      <c r="AV219" s="13" t="s">
        <v>85</v>
      </c>
      <c r="AW219" s="13" t="s">
        <v>31</v>
      </c>
      <c r="AX219" s="13" t="s">
        <v>75</v>
      </c>
      <c r="AY219" s="154" t="s">
        <v>136</v>
      </c>
    </row>
    <row r="220" spans="2:65" s="15" customFormat="1" ht="11.25">
      <c r="B220" s="167"/>
      <c r="D220" s="147" t="s">
        <v>154</v>
      </c>
      <c r="E220" s="168" t="s">
        <v>1</v>
      </c>
      <c r="F220" s="169" t="s">
        <v>192</v>
      </c>
      <c r="H220" s="170">
        <v>0.254</v>
      </c>
      <c r="I220" s="171"/>
      <c r="L220" s="167"/>
      <c r="M220" s="172"/>
      <c r="T220" s="173"/>
      <c r="AT220" s="168" t="s">
        <v>154</v>
      </c>
      <c r="AU220" s="168" t="s">
        <v>85</v>
      </c>
      <c r="AV220" s="15" t="s">
        <v>149</v>
      </c>
      <c r="AW220" s="15" t="s">
        <v>31</v>
      </c>
      <c r="AX220" s="15" t="s">
        <v>75</v>
      </c>
      <c r="AY220" s="168" t="s">
        <v>136</v>
      </c>
    </row>
    <row r="221" spans="2:65" s="14" customFormat="1" ht="11.25">
      <c r="B221" s="160"/>
      <c r="D221" s="147" t="s">
        <v>154</v>
      </c>
      <c r="E221" s="161" t="s">
        <v>1</v>
      </c>
      <c r="F221" s="162" t="s">
        <v>158</v>
      </c>
      <c r="H221" s="163">
        <v>1.3340000000000001</v>
      </c>
      <c r="I221" s="164"/>
      <c r="L221" s="160"/>
      <c r="M221" s="165"/>
      <c r="T221" s="166"/>
      <c r="AT221" s="161" t="s">
        <v>154</v>
      </c>
      <c r="AU221" s="161" t="s">
        <v>85</v>
      </c>
      <c r="AV221" s="14" t="s">
        <v>143</v>
      </c>
      <c r="AW221" s="14" t="s">
        <v>31</v>
      </c>
      <c r="AX221" s="14" t="s">
        <v>83</v>
      </c>
      <c r="AY221" s="161" t="s">
        <v>136</v>
      </c>
    </row>
    <row r="222" spans="2:65" s="1" customFormat="1" ht="24.2" customHeight="1">
      <c r="B222" s="132"/>
      <c r="C222" s="133" t="s">
        <v>300</v>
      </c>
      <c r="D222" s="133" t="s">
        <v>138</v>
      </c>
      <c r="E222" s="134" t="s">
        <v>301</v>
      </c>
      <c r="F222" s="135" t="s">
        <v>302</v>
      </c>
      <c r="G222" s="136" t="s">
        <v>170</v>
      </c>
      <c r="H222" s="137">
        <v>2.4700000000000002</v>
      </c>
      <c r="I222" s="138"/>
      <c r="J222" s="139">
        <f>ROUND(I222*H222,2)</f>
        <v>0</v>
      </c>
      <c r="K222" s="135" t="s">
        <v>142</v>
      </c>
      <c r="L222" s="32"/>
      <c r="M222" s="140" t="s">
        <v>1</v>
      </c>
      <c r="N222" s="141" t="s">
        <v>40</v>
      </c>
      <c r="P222" s="142">
        <f>O222*H222</f>
        <v>0</v>
      </c>
      <c r="Q222" s="142">
        <v>4.6499999999999996E-3</v>
      </c>
      <c r="R222" s="142">
        <f>Q222*H222</f>
        <v>1.1485499999999999E-2</v>
      </c>
      <c r="S222" s="142">
        <v>0</v>
      </c>
      <c r="T222" s="143">
        <f>S222*H222</f>
        <v>0</v>
      </c>
      <c r="AR222" s="144" t="s">
        <v>143</v>
      </c>
      <c r="AT222" s="144" t="s">
        <v>138</v>
      </c>
      <c r="AU222" s="144" t="s">
        <v>85</v>
      </c>
      <c r="AY222" s="17" t="s">
        <v>136</v>
      </c>
      <c r="BE222" s="145">
        <f>IF(N222="základní",J222,0)</f>
        <v>0</v>
      </c>
      <c r="BF222" s="145">
        <f>IF(N222="snížená",J222,0)</f>
        <v>0</v>
      </c>
      <c r="BG222" s="145">
        <f>IF(N222="zákl. přenesená",J222,0)</f>
        <v>0</v>
      </c>
      <c r="BH222" s="145">
        <f>IF(N222="sníž. přenesená",J222,0)</f>
        <v>0</v>
      </c>
      <c r="BI222" s="145">
        <f>IF(N222="nulová",J222,0)</f>
        <v>0</v>
      </c>
      <c r="BJ222" s="17" t="s">
        <v>83</v>
      </c>
      <c r="BK222" s="145">
        <f>ROUND(I222*H222,2)</f>
        <v>0</v>
      </c>
      <c r="BL222" s="17" t="s">
        <v>143</v>
      </c>
      <c r="BM222" s="144" t="s">
        <v>303</v>
      </c>
    </row>
    <row r="223" spans="2:65" s="12" customFormat="1" ht="11.25">
      <c r="B223" s="146"/>
      <c r="D223" s="147" t="s">
        <v>154</v>
      </c>
      <c r="E223" s="148" t="s">
        <v>1</v>
      </c>
      <c r="F223" s="149" t="s">
        <v>304</v>
      </c>
      <c r="H223" s="148" t="s">
        <v>1</v>
      </c>
      <c r="I223" s="150"/>
      <c r="L223" s="146"/>
      <c r="M223" s="151"/>
      <c r="T223" s="152"/>
      <c r="AT223" s="148" t="s">
        <v>154</v>
      </c>
      <c r="AU223" s="148" t="s">
        <v>85</v>
      </c>
      <c r="AV223" s="12" t="s">
        <v>83</v>
      </c>
      <c r="AW223" s="12" t="s">
        <v>31</v>
      </c>
      <c r="AX223" s="12" t="s">
        <v>75</v>
      </c>
      <c r="AY223" s="148" t="s">
        <v>136</v>
      </c>
    </row>
    <row r="224" spans="2:65" s="13" customFormat="1" ht="11.25">
      <c r="B224" s="153"/>
      <c r="D224" s="147" t="s">
        <v>154</v>
      </c>
      <c r="E224" s="154" t="s">
        <v>1</v>
      </c>
      <c r="F224" s="155" t="s">
        <v>305</v>
      </c>
      <c r="H224" s="156">
        <v>1.2350000000000001</v>
      </c>
      <c r="I224" s="157"/>
      <c r="L224" s="153"/>
      <c r="M224" s="158"/>
      <c r="T224" s="159"/>
      <c r="AT224" s="154" t="s">
        <v>154</v>
      </c>
      <c r="AU224" s="154" t="s">
        <v>85</v>
      </c>
      <c r="AV224" s="13" t="s">
        <v>85</v>
      </c>
      <c r="AW224" s="13" t="s">
        <v>31</v>
      </c>
      <c r="AX224" s="13" t="s">
        <v>75</v>
      </c>
      <c r="AY224" s="154" t="s">
        <v>136</v>
      </c>
    </row>
    <row r="225" spans="2:65" s="13" customFormat="1" ht="11.25">
      <c r="B225" s="153"/>
      <c r="D225" s="147" t="s">
        <v>154</v>
      </c>
      <c r="E225" s="154" t="s">
        <v>1</v>
      </c>
      <c r="F225" s="155" t="s">
        <v>305</v>
      </c>
      <c r="H225" s="156">
        <v>1.2350000000000001</v>
      </c>
      <c r="I225" s="157"/>
      <c r="L225" s="153"/>
      <c r="M225" s="158"/>
      <c r="T225" s="159"/>
      <c r="AT225" s="154" t="s">
        <v>154</v>
      </c>
      <c r="AU225" s="154" t="s">
        <v>85</v>
      </c>
      <c r="AV225" s="13" t="s">
        <v>85</v>
      </c>
      <c r="AW225" s="13" t="s">
        <v>31</v>
      </c>
      <c r="AX225" s="13" t="s">
        <v>75</v>
      </c>
      <c r="AY225" s="154" t="s">
        <v>136</v>
      </c>
    </row>
    <row r="226" spans="2:65" s="14" customFormat="1" ht="11.25">
      <c r="B226" s="160"/>
      <c r="D226" s="147" t="s">
        <v>154</v>
      </c>
      <c r="E226" s="161" t="s">
        <v>1</v>
      </c>
      <c r="F226" s="162" t="s">
        <v>158</v>
      </c>
      <c r="H226" s="163">
        <v>2.4700000000000002</v>
      </c>
      <c r="I226" s="164"/>
      <c r="L226" s="160"/>
      <c r="M226" s="165"/>
      <c r="T226" s="166"/>
      <c r="AT226" s="161" t="s">
        <v>154</v>
      </c>
      <c r="AU226" s="161" t="s">
        <v>85</v>
      </c>
      <c r="AV226" s="14" t="s">
        <v>143</v>
      </c>
      <c r="AW226" s="14" t="s">
        <v>31</v>
      </c>
      <c r="AX226" s="14" t="s">
        <v>83</v>
      </c>
      <c r="AY226" s="161" t="s">
        <v>136</v>
      </c>
    </row>
    <row r="227" spans="2:65" s="1" customFormat="1" ht="16.5" customHeight="1">
      <c r="B227" s="132"/>
      <c r="C227" s="133" t="s">
        <v>306</v>
      </c>
      <c r="D227" s="133" t="s">
        <v>138</v>
      </c>
      <c r="E227" s="134" t="s">
        <v>307</v>
      </c>
      <c r="F227" s="135" t="s">
        <v>308</v>
      </c>
      <c r="G227" s="136" t="s">
        <v>170</v>
      </c>
      <c r="H227" s="137">
        <v>6.28</v>
      </c>
      <c r="I227" s="138"/>
      <c r="J227" s="139">
        <f>ROUND(I227*H227,2)</f>
        <v>0</v>
      </c>
      <c r="K227" s="135" t="s">
        <v>142</v>
      </c>
      <c r="L227" s="32"/>
      <c r="M227" s="140" t="s">
        <v>1</v>
      </c>
      <c r="N227" s="141" t="s">
        <v>40</v>
      </c>
      <c r="P227" s="142">
        <f>O227*H227</f>
        <v>0</v>
      </c>
      <c r="Q227" s="142">
        <v>5.8100000000000001E-3</v>
      </c>
      <c r="R227" s="142">
        <f>Q227*H227</f>
        <v>3.64868E-2</v>
      </c>
      <c r="S227" s="142">
        <v>0</v>
      </c>
      <c r="T227" s="143">
        <f>S227*H227</f>
        <v>0</v>
      </c>
      <c r="AR227" s="144" t="s">
        <v>143</v>
      </c>
      <c r="AT227" s="144" t="s">
        <v>138</v>
      </c>
      <c r="AU227" s="144" t="s">
        <v>85</v>
      </c>
      <c r="AY227" s="17" t="s">
        <v>136</v>
      </c>
      <c r="BE227" s="145">
        <f>IF(N227="základní",J227,0)</f>
        <v>0</v>
      </c>
      <c r="BF227" s="145">
        <f>IF(N227="snížená",J227,0)</f>
        <v>0</v>
      </c>
      <c r="BG227" s="145">
        <f>IF(N227="zákl. přenesená",J227,0)</f>
        <v>0</v>
      </c>
      <c r="BH227" s="145">
        <f>IF(N227="sníž. přenesená",J227,0)</f>
        <v>0</v>
      </c>
      <c r="BI227" s="145">
        <f>IF(N227="nulová",J227,0)</f>
        <v>0</v>
      </c>
      <c r="BJ227" s="17" t="s">
        <v>83</v>
      </c>
      <c r="BK227" s="145">
        <f>ROUND(I227*H227,2)</f>
        <v>0</v>
      </c>
      <c r="BL227" s="17" t="s">
        <v>143</v>
      </c>
      <c r="BM227" s="144" t="s">
        <v>309</v>
      </c>
    </row>
    <row r="228" spans="2:65" s="13" customFormat="1" ht="11.25">
      <c r="B228" s="153"/>
      <c r="D228" s="147" t="s">
        <v>154</v>
      </c>
      <c r="E228" s="154" t="s">
        <v>1</v>
      </c>
      <c r="F228" s="155" t="s">
        <v>310</v>
      </c>
      <c r="H228" s="156">
        <v>4.2389999999999999</v>
      </c>
      <c r="I228" s="157"/>
      <c r="L228" s="153"/>
      <c r="M228" s="158"/>
      <c r="T228" s="159"/>
      <c r="AT228" s="154" t="s">
        <v>154</v>
      </c>
      <c r="AU228" s="154" t="s">
        <v>85</v>
      </c>
      <c r="AV228" s="13" t="s">
        <v>85</v>
      </c>
      <c r="AW228" s="13" t="s">
        <v>31</v>
      </c>
      <c r="AX228" s="13" t="s">
        <v>75</v>
      </c>
      <c r="AY228" s="154" t="s">
        <v>136</v>
      </c>
    </row>
    <row r="229" spans="2:65" s="13" customFormat="1" ht="11.25">
      <c r="B229" s="153"/>
      <c r="D229" s="147" t="s">
        <v>154</v>
      </c>
      <c r="E229" s="154" t="s">
        <v>1</v>
      </c>
      <c r="F229" s="155" t="s">
        <v>311</v>
      </c>
      <c r="H229" s="156">
        <v>2.0409999999999999</v>
      </c>
      <c r="I229" s="157"/>
      <c r="L229" s="153"/>
      <c r="M229" s="158"/>
      <c r="T229" s="159"/>
      <c r="AT229" s="154" t="s">
        <v>154</v>
      </c>
      <c r="AU229" s="154" t="s">
        <v>85</v>
      </c>
      <c r="AV229" s="13" t="s">
        <v>85</v>
      </c>
      <c r="AW229" s="13" t="s">
        <v>31</v>
      </c>
      <c r="AX229" s="13" t="s">
        <v>75</v>
      </c>
      <c r="AY229" s="154" t="s">
        <v>136</v>
      </c>
    </row>
    <row r="230" spans="2:65" s="14" customFormat="1" ht="11.25">
      <c r="B230" s="160"/>
      <c r="D230" s="147" t="s">
        <v>154</v>
      </c>
      <c r="E230" s="161" t="s">
        <v>1</v>
      </c>
      <c r="F230" s="162" t="s">
        <v>158</v>
      </c>
      <c r="H230" s="163">
        <v>6.28</v>
      </c>
      <c r="I230" s="164"/>
      <c r="L230" s="160"/>
      <c r="M230" s="165"/>
      <c r="T230" s="166"/>
      <c r="AT230" s="161" t="s">
        <v>154</v>
      </c>
      <c r="AU230" s="161" t="s">
        <v>85</v>
      </c>
      <c r="AV230" s="14" t="s">
        <v>143</v>
      </c>
      <c r="AW230" s="14" t="s">
        <v>31</v>
      </c>
      <c r="AX230" s="14" t="s">
        <v>83</v>
      </c>
      <c r="AY230" s="161" t="s">
        <v>136</v>
      </c>
    </row>
    <row r="231" spans="2:65" s="1" customFormat="1" ht="16.5" customHeight="1">
      <c r="B231" s="132"/>
      <c r="C231" s="133" t="s">
        <v>312</v>
      </c>
      <c r="D231" s="133" t="s">
        <v>138</v>
      </c>
      <c r="E231" s="134" t="s">
        <v>313</v>
      </c>
      <c r="F231" s="135" t="s">
        <v>314</v>
      </c>
      <c r="G231" s="136" t="s">
        <v>200</v>
      </c>
      <c r="H231" s="137">
        <v>0.12</v>
      </c>
      <c r="I231" s="138"/>
      <c r="J231" s="139">
        <f>ROUND(I231*H231,2)</f>
        <v>0</v>
      </c>
      <c r="K231" s="135" t="s">
        <v>142</v>
      </c>
      <c r="L231" s="32"/>
      <c r="M231" s="140" t="s">
        <v>1</v>
      </c>
      <c r="N231" s="141" t="s">
        <v>40</v>
      </c>
      <c r="P231" s="142">
        <f>O231*H231</f>
        <v>0</v>
      </c>
      <c r="Q231" s="142">
        <v>0.99734999999999996</v>
      </c>
      <c r="R231" s="142">
        <f>Q231*H231</f>
        <v>0.119682</v>
      </c>
      <c r="S231" s="142">
        <v>0</v>
      </c>
      <c r="T231" s="143">
        <f>S231*H231</f>
        <v>0</v>
      </c>
      <c r="AR231" s="144" t="s">
        <v>143</v>
      </c>
      <c r="AT231" s="144" t="s">
        <v>138</v>
      </c>
      <c r="AU231" s="144" t="s">
        <v>85</v>
      </c>
      <c r="AY231" s="17" t="s">
        <v>136</v>
      </c>
      <c r="BE231" s="145">
        <f>IF(N231="základní",J231,0)</f>
        <v>0</v>
      </c>
      <c r="BF231" s="145">
        <f>IF(N231="snížená",J231,0)</f>
        <v>0</v>
      </c>
      <c r="BG231" s="145">
        <f>IF(N231="zákl. přenesená",J231,0)</f>
        <v>0</v>
      </c>
      <c r="BH231" s="145">
        <f>IF(N231="sníž. přenesená",J231,0)</f>
        <v>0</v>
      </c>
      <c r="BI231" s="145">
        <f>IF(N231="nulová",J231,0)</f>
        <v>0</v>
      </c>
      <c r="BJ231" s="17" t="s">
        <v>83</v>
      </c>
      <c r="BK231" s="145">
        <f>ROUND(I231*H231,2)</f>
        <v>0</v>
      </c>
      <c r="BL231" s="17" t="s">
        <v>143</v>
      </c>
      <c r="BM231" s="144" t="s">
        <v>315</v>
      </c>
    </row>
    <row r="232" spans="2:65" s="11" customFormat="1" ht="22.9" customHeight="1">
      <c r="B232" s="120"/>
      <c r="D232" s="121" t="s">
        <v>74</v>
      </c>
      <c r="E232" s="130" t="s">
        <v>316</v>
      </c>
      <c r="F232" s="130" t="s">
        <v>317</v>
      </c>
      <c r="I232" s="123"/>
      <c r="J232" s="131">
        <f>BK232</f>
        <v>0</v>
      </c>
      <c r="L232" s="120"/>
      <c r="M232" s="125"/>
      <c r="P232" s="126">
        <f>SUM(P233:P248)</f>
        <v>0</v>
      </c>
      <c r="R232" s="126">
        <f>SUM(R233:R248)</f>
        <v>15.0893</v>
      </c>
      <c r="T232" s="127">
        <f>SUM(T233:T248)</f>
        <v>0</v>
      </c>
      <c r="AR232" s="121" t="s">
        <v>83</v>
      </c>
      <c r="AT232" s="128" t="s">
        <v>74</v>
      </c>
      <c r="AU232" s="128" t="s">
        <v>83</v>
      </c>
      <c r="AY232" s="121" t="s">
        <v>136</v>
      </c>
      <c r="BK232" s="129">
        <f>SUM(BK233:BK248)</f>
        <v>0</v>
      </c>
    </row>
    <row r="233" spans="2:65" s="1" customFormat="1" ht="21.75" customHeight="1">
      <c r="B233" s="132"/>
      <c r="C233" s="133" t="s">
        <v>318</v>
      </c>
      <c r="D233" s="133" t="s">
        <v>138</v>
      </c>
      <c r="E233" s="134" t="s">
        <v>319</v>
      </c>
      <c r="F233" s="135" t="s">
        <v>320</v>
      </c>
      <c r="G233" s="136" t="s">
        <v>321</v>
      </c>
      <c r="H233" s="137">
        <v>6</v>
      </c>
      <c r="I233" s="138"/>
      <c r="J233" s="139">
        <f t="shared" ref="J233:J243" si="0">ROUND(I233*H233,2)</f>
        <v>0</v>
      </c>
      <c r="K233" s="135" t="s">
        <v>142</v>
      </c>
      <c r="L233" s="32"/>
      <c r="M233" s="140" t="s">
        <v>1</v>
      </c>
      <c r="N233" s="141" t="s">
        <v>40</v>
      </c>
      <c r="P233" s="142">
        <f t="shared" ref="P233:P243" si="1">O233*H233</f>
        <v>0</v>
      </c>
      <c r="Q233" s="142">
        <v>0.22394</v>
      </c>
      <c r="R233" s="142">
        <f t="shared" ref="R233:R243" si="2">Q233*H233</f>
        <v>1.3436399999999999</v>
      </c>
      <c r="S233" s="142">
        <v>0</v>
      </c>
      <c r="T233" s="143">
        <f t="shared" ref="T233:T243" si="3">S233*H233</f>
        <v>0</v>
      </c>
      <c r="AR233" s="144" t="s">
        <v>143</v>
      </c>
      <c r="AT233" s="144" t="s">
        <v>138</v>
      </c>
      <c r="AU233" s="144" t="s">
        <v>85</v>
      </c>
      <c r="AY233" s="17" t="s">
        <v>136</v>
      </c>
      <c r="BE233" s="145">
        <f t="shared" ref="BE233:BE243" si="4">IF(N233="základní",J233,0)</f>
        <v>0</v>
      </c>
      <c r="BF233" s="145">
        <f t="shared" ref="BF233:BF243" si="5">IF(N233="snížená",J233,0)</f>
        <v>0</v>
      </c>
      <c r="BG233" s="145">
        <f t="shared" ref="BG233:BG243" si="6">IF(N233="zákl. přenesená",J233,0)</f>
        <v>0</v>
      </c>
      <c r="BH233" s="145">
        <f t="shared" ref="BH233:BH243" si="7">IF(N233="sníž. přenesená",J233,0)</f>
        <v>0</v>
      </c>
      <c r="BI233" s="145">
        <f t="shared" ref="BI233:BI243" si="8">IF(N233="nulová",J233,0)</f>
        <v>0</v>
      </c>
      <c r="BJ233" s="17" t="s">
        <v>83</v>
      </c>
      <c r="BK233" s="145">
        <f t="shared" ref="BK233:BK243" si="9">ROUND(I233*H233,2)</f>
        <v>0</v>
      </c>
      <c r="BL233" s="17" t="s">
        <v>143</v>
      </c>
      <c r="BM233" s="144" t="s">
        <v>322</v>
      </c>
    </row>
    <row r="234" spans="2:65" s="1" customFormat="1" ht="24.2" customHeight="1">
      <c r="B234" s="132"/>
      <c r="C234" s="174" t="s">
        <v>323</v>
      </c>
      <c r="D234" s="174" t="s">
        <v>197</v>
      </c>
      <c r="E234" s="175" t="s">
        <v>324</v>
      </c>
      <c r="F234" s="176" t="s">
        <v>325</v>
      </c>
      <c r="G234" s="177" t="s">
        <v>321</v>
      </c>
      <c r="H234" s="178">
        <v>3</v>
      </c>
      <c r="I234" s="179"/>
      <c r="J234" s="180">
        <f t="shared" si="0"/>
        <v>0</v>
      </c>
      <c r="K234" s="176" t="s">
        <v>142</v>
      </c>
      <c r="L234" s="181"/>
      <c r="M234" s="182" t="s">
        <v>1</v>
      </c>
      <c r="N234" s="183" t="s">
        <v>40</v>
      </c>
      <c r="P234" s="142">
        <f t="shared" si="1"/>
        <v>0</v>
      </c>
      <c r="Q234" s="142">
        <v>6.8000000000000005E-2</v>
      </c>
      <c r="R234" s="142">
        <f t="shared" si="2"/>
        <v>0.20400000000000001</v>
      </c>
      <c r="S234" s="142">
        <v>0</v>
      </c>
      <c r="T234" s="143">
        <f t="shared" si="3"/>
        <v>0</v>
      </c>
      <c r="AR234" s="144" t="s">
        <v>181</v>
      </c>
      <c r="AT234" s="144" t="s">
        <v>197</v>
      </c>
      <c r="AU234" s="144" t="s">
        <v>85</v>
      </c>
      <c r="AY234" s="17" t="s">
        <v>136</v>
      </c>
      <c r="BE234" s="145">
        <f t="shared" si="4"/>
        <v>0</v>
      </c>
      <c r="BF234" s="145">
        <f t="shared" si="5"/>
        <v>0</v>
      </c>
      <c r="BG234" s="145">
        <f t="shared" si="6"/>
        <v>0</v>
      </c>
      <c r="BH234" s="145">
        <f t="shared" si="7"/>
        <v>0</v>
      </c>
      <c r="BI234" s="145">
        <f t="shared" si="8"/>
        <v>0</v>
      </c>
      <c r="BJ234" s="17" t="s">
        <v>83</v>
      </c>
      <c r="BK234" s="145">
        <f t="shared" si="9"/>
        <v>0</v>
      </c>
      <c r="BL234" s="17" t="s">
        <v>143</v>
      </c>
      <c r="BM234" s="144" t="s">
        <v>326</v>
      </c>
    </row>
    <row r="235" spans="2:65" s="1" customFormat="1" ht="24.2" customHeight="1">
      <c r="B235" s="132"/>
      <c r="C235" s="174" t="s">
        <v>327</v>
      </c>
      <c r="D235" s="174" t="s">
        <v>197</v>
      </c>
      <c r="E235" s="175" t="s">
        <v>328</v>
      </c>
      <c r="F235" s="176" t="s">
        <v>329</v>
      </c>
      <c r="G235" s="177" t="s">
        <v>321</v>
      </c>
      <c r="H235" s="178">
        <v>2</v>
      </c>
      <c r="I235" s="179"/>
      <c r="J235" s="180">
        <f t="shared" si="0"/>
        <v>0</v>
      </c>
      <c r="K235" s="176" t="s">
        <v>142</v>
      </c>
      <c r="L235" s="181"/>
      <c r="M235" s="182" t="s">
        <v>1</v>
      </c>
      <c r="N235" s="183" t="s">
        <v>40</v>
      </c>
      <c r="P235" s="142">
        <f t="shared" si="1"/>
        <v>0</v>
      </c>
      <c r="Q235" s="142">
        <v>8.1000000000000003E-2</v>
      </c>
      <c r="R235" s="142">
        <f t="shared" si="2"/>
        <v>0.16200000000000001</v>
      </c>
      <c r="S235" s="142">
        <v>0</v>
      </c>
      <c r="T235" s="143">
        <f t="shared" si="3"/>
        <v>0</v>
      </c>
      <c r="AR235" s="144" t="s">
        <v>181</v>
      </c>
      <c r="AT235" s="144" t="s">
        <v>197</v>
      </c>
      <c r="AU235" s="144" t="s">
        <v>85</v>
      </c>
      <c r="AY235" s="17" t="s">
        <v>136</v>
      </c>
      <c r="BE235" s="145">
        <f t="shared" si="4"/>
        <v>0</v>
      </c>
      <c r="BF235" s="145">
        <f t="shared" si="5"/>
        <v>0</v>
      </c>
      <c r="BG235" s="145">
        <f t="shared" si="6"/>
        <v>0</v>
      </c>
      <c r="BH235" s="145">
        <f t="shared" si="7"/>
        <v>0</v>
      </c>
      <c r="BI235" s="145">
        <f t="shared" si="8"/>
        <v>0</v>
      </c>
      <c r="BJ235" s="17" t="s">
        <v>83</v>
      </c>
      <c r="BK235" s="145">
        <f t="shared" si="9"/>
        <v>0</v>
      </c>
      <c r="BL235" s="17" t="s">
        <v>143</v>
      </c>
      <c r="BM235" s="144" t="s">
        <v>330</v>
      </c>
    </row>
    <row r="236" spans="2:65" s="1" customFormat="1" ht="24.2" customHeight="1">
      <c r="B236" s="132"/>
      <c r="C236" s="174" t="s">
        <v>331</v>
      </c>
      <c r="D236" s="174" t="s">
        <v>197</v>
      </c>
      <c r="E236" s="175" t="s">
        <v>332</v>
      </c>
      <c r="F236" s="176" t="s">
        <v>333</v>
      </c>
      <c r="G236" s="177" t="s">
        <v>321</v>
      </c>
      <c r="H236" s="178">
        <v>1</v>
      </c>
      <c r="I236" s="179"/>
      <c r="J236" s="180">
        <f t="shared" si="0"/>
        <v>0</v>
      </c>
      <c r="K236" s="176" t="s">
        <v>142</v>
      </c>
      <c r="L236" s="181"/>
      <c r="M236" s="182" t="s">
        <v>1</v>
      </c>
      <c r="N236" s="183" t="s">
        <v>40</v>
      </c>
      <c r="P236" s="142">
        <f t="shared" si="1"/>
        <v>0</v>
      </c>
      <c r="Q236" s="142">
        <v>2.8000000000000001E-2</v>
      </c>
      <c r="R236" s="142">
        <f t="shared" si="2"/>
        <v>2.8000000000000001E-2</v>
      </c>
      <c r="S236" s="142">
        <v>0</v>
      </c>
      <c r="T236" s="143">
        <f t="shared" si="3"/>
        <v>0</v>
      </c>
      <c r="AR236" s="144" t="s">
        <v>181</v>
      </c>
      <c r="AT236" s="144" t="s">
        <v>197</v>
      </c>
      <c r="AU236" s="144" t="s">
        <v>85</v>
      </c>
      <c r="AY236" s="17" t="s">
        <v>136</v>
      </c>
      <c r="BE236" s="145">
        <f t="shared" si="4"/>
        <v>0</v>
      </c>
      <c r="BF236" s="145">
        <f t="shared" si="5"/>
        <v>0</v>
      </c>
      <c r="BG236" s="145">
        <f t="shared" si="6"/>
        <v>0</v>
      </c>
      <c r="BH236" s="145">
        <f t="shared" si="7"/>
        <v>0</v>
      </c>
      <c r="BI236" s="145">
        <f t="shared" si="8"/>
        <v>0</v>
      </c>
      <c r="BJ236" s="17" t="s">
        <v>83</v>
      </c>
      <c r="BK236" s="145">
        <f t="shared" si="9"/>
        <v>0</v>
      </c>
      <c r="BL236" s="17" t="s">
        <v>143</v>
      </c>
      <c r="BM236" s="144" t="s">
        <v>334</v>
      </c>
    </row>
    <row r="237" spans="2:65" s="1" customFormat="1" ht="24.2" customHeight="1">
      <c r="B237" s="132"/>
      <c r="C237" s="133" t="s">
        <v>335</v>
      </c>
      <c r="D237" s="133" t="s">
        <v>138</v>
      </c>
      <c r="E237" s="134" t="s">
        <v>336</v>
      </c>
      <c r="F237" s="135" t="s">
        <v>337</v>
      </c>
      <c r="G237" s="136" t="s">
        <v>321</v>
      </c>
      <c r="H237" s="137">
        <v>4</v>
      </c>
      <c r="I237" s="138"/>
      <c r="J237" s="139">
        <f t="shared" si="0"/>
        <v>0</v>
      </c>
      <c r="K237" s="135" t="s">
        <v>142</v>
      </c>
      <c r="L237" s="32"/>
      <c r="M237" s="140" t="s">
        <v>1</v>
      </c>
      <c r="N237" s="141" t="s">
        <v>40</v>
      </c>
      <c r="P237" s="142">
        <f t="shared" si="1"/>
        <v>0</v>
      </c>
      <c r="Q237" s="142">
        <v>1.0189999999999999E-2</v>
      </c>
      <c r="R237" s="142">
        <f t="shared" si="2"/>
        <v>4.0759999999999998E-2</v>
      </c>
      <c r="S237" s="142">
        <v>0</v>
      </c>
      <c r="T237" s="143">
        <f t="shared" si="3"/>
        <v>0</v>
      </c>
      <c r="AR237" s="144" t="s">
        <v>143</v>
      </c>
      <c r="AT237" s="144" t="s">
        <v>138</v>
      </c>
      <c r="AU237" s="144" t="s">
        <v>85</v>
      </c>
      <c r="AY237" s="17" t="s">
        <v>136</v>
      </c>
      <c r="BE237" s="145">
        <f t="shared" si="4"/>
        <v>0</v>
      </c>
      <c r="BF237" s="145">
        <f t="shared" si="5"/>
        <v>0</v>
      </c>
      <c r="BG237" s="145">
        <f t="shared" si="6"/>
        <v>0</v>
      </c>
      <c r="BH237" s="145">
        <f t="shared" si="7"/>
        <v>0</v>
      </c>
      <c r="BI237" s="145">
        <f t="shared" si="8"/>
        <v>0</v>
      </c>
      <c r="BJ237" s="17" t="s">
        <v>83</v>
      </c>
      <c r="BK237" s="145">
        <f t="shared" si="9"/>
        <v>0</v>
      </c>
      <c r="BL237" s="17" t="s">
        <v>143</v>
      </c>
      <c r="BM237" s="144" t="s">
        <v>338</v>
      </c>
    </row>
    <row r="238" spans="2:65" s="1" customFormat="1" ht="16.5" customHeight="1">
      <c r="B238" s="132"/>
      <c r="C238" s="174" t="s">
        <v>339</v>
      </c>
      <c r="D238" s="174" t="s">
        <v>197</v>
      </c>
      <c r="E238" s="175" t="s">
        <v>340</v>
      </c>
      <c r="F238" s="176" t="s">
        <v>341</v>
      </c>
      <c r="G238" s="177" t="s">
        <v>321</v>
      </c>
      <c r="H238" s="178">
        <v>1</v>
      </c>
      <c r="I238" s="179"/>
      <c r="J238" s="180">
        <f t="shared" si="0"/>
        <v>0</v>
      </c>
      <c r="K238" s="176" t="s">
        <v>142</v>
      </c>
      <c r="L238" s="181"/>
      <c r="M238" s="182" t="s">
        <v>1</v>
      </c>
      <c r="N238" s="183" t="s">
        <v>40</v>
      </c>
      <c r="P238" s="142">
        <f t="shared" si="1"/>
        <v>0</v>
      </c>
      <c r="Q238" s="142">
        <v>0.52600000000000002</v>
      </c>
      <c r="R238" s="142">
        <f t="shared" si="2"/>
        <v>0.52600000000000002</v>
      </c>
      <c r="S238" s="142">
        <v>0</v>
      </c>
      <c r="T238" s="143">
        <f t="shared" si="3"/>
        <v>0</v>
      </c>
      <c r="AR238" s="144" t="s">
        <v>181</v>
      </c>
      <c r="AT238" s="144" t="s">
        <v>197</v>
      </c>
      <c r="AU238" s="144" t="s">
        <v>85</v>
      </c>
      <c r="AY238" s="17" t="s">
        <v>136</v>
      </c>
      <c r="BE238" s="145">
        <f t="shared" si="4"/>
        <v>0</v>
      </c>
      <c r="BF238" s="145">
        <f t="shared" si="5"/>
        <v>0</v>
      </c>
      <c r="BG238" s="145">
        <f t="shared" si="6"/>
        <v>0</v>
      </c>
      <c r="BH238" s="145">
        <f t="shared" si="7"/>
        <v>0</v>
      </c>
      <c r="BI238" s="145">
        <f t="shared" si="8"/>
        <v>0</v>
      </c>
      <c r="BJ238" s="17" t="s">
        <v>83</v>
      </c>
      <c r="BK238" s="145">
        <f t="shared" si="9"/>
        <v>0</v>
      </c>
      <c r="BL238" s="17" t="s">
        <v>143</v>
      </c>
      <c r="BM238" s="144" t="s">
        <v>342</v>
      </c>
    </row>
    <row r="239" spans="2:65" s="1" customFormat="1" ht="16.5" customHeight="1">
      <c r="B239" s="132"/>
      <c r="C239" s="174" t="s">
        <v>343</v>
      </c>
      <c r="D239" s="174" t="s">
        <v>197</v>
      </c>
      <c r="E239" s="175" t="s">
        <v>344</v>
      </c>
      <c r="F239" s="176" t="s">
        <v>345</v>
      </c>
      <c r="G239" s="177" t="s">
        <v>321</v>
      </c>
      <c r="H239" s="178">
        <v>3</v>
      </c>
      <c r="I239" s="179"/>
      <c r="J239" s="180">
        <f t="shared" si="0"/>
        <v>0</v>
      </c>
      <c r="K239" s="176" t="s">
        <v>142</v>
      </c>
      <c r="L239" s="181"/>
      <c r="M239" s="182" t="s">
        <v>1</v>
      </c>
      <c r="N239" s="183" t="s">
        <v>40</v>
      </c>
      <c r="P239" s="142">
        <f t="shared" si="1"/>
        <v>0</v>
      </c>
      <c r="Q239" s="142">
        <v>0.26200000000000001</v>
      </c>
      <c r="R239" s="142">
        <f t="shared" si="2"/>
        <v>0.78600000000000003</v>
      </c>
      <c r="S239" s="142">
        <v>0</v>
      </c>
      <c r="T239" s="143">
        <f t="shared" si="3"/>
        <v>0</v>
      </c>
      <c r="AR239" s="144" t="s">
        <v>181</v>
      </c>
      <c r="AT239" s="144" t="s">
        <v>197</v>
      </c>
      <c r="AU239" s="144" t="s">
        <v>85</v>
      </c>
      <c r="AY239" s="17" t="s">
        <v>136</v>
      </c>
      <c r="BE239" s="145">
        <f t="shared" si="4"/>
        <v>0</v>
      </c>
      <c r="BF239" s="145">
        <f t="shared" si="5"/>
        <v>0</v>
      </c>
      <c r="BG239" s="145">
        <f t="shared" si="6"/>
        <v>0</v>
      </c>
      <c r="BH239" s="145">
        <f t="shared" si="7"/>
        <v>0</v>
      </c>
      <c r="BI239" s="145">
        <f t="shared" si="8"/>
        <v>0</v>
      </c>
      <c r="BJ239" s="17" t="s">
        <v>83</v>
      </c>
      <c r="BK239" s="145">
        <f t="shared" si="9"/>
        <v>0</v>
      </c>
      <c r="BL239" s="17" t="s">
        <v>143</v>
      </c>
      <c r="BM239" s="144" t="s">
        <v>346</v>
      </c>
    </row>
    <row r="240" spans="2:65" s="1" customFormat="1" ht="24.2" customHeight="1">
      <c r="B240" s="132"/>
      <c r="C240" s="133" t="s">
        <v>347</v>
      </c>
      <c r="D240" s="133" t="s">
        <v>138</v>
      </c>
      <c r="E240" s="134" t="s">
        <v>348</v>
      </c>
      <c r="F240" s="135" t="s">
        <v>349</v>
      </c>
      <c r="G240" s="136" t="s">
        <v>321</v>
      </c>
      <c r="H240" s="137">
        <v>4</v>
      </c>
      <c r="I240" s="138"/>
      <c r="J240" s="139">
        <f t="shared" si="0"/>
        <v>0</v>
      </c>
      <c r="K240" s="135" t="s">
        <v>142</v>
      </c>
      <c r="L240" s="32"/>
      <c r="M240" s="140" t="s">
        <v>1</v>
      </c>
      <c r="N240" s="141" t="s">
        <v>40</v>
      </c>
      <c r="P240" s="142">
        <f t="shared" si="1"/>
        <v>0</v>
      </c>
      <c r="Q240" s="142">
        <v>1.248E-2</v>
      </c>
      <c r="R240" s="142">
        <f t="shared" si="2"/>
        <v>4.9919999999999999E-2</v>
      </c>
      <c r="S240" s="142">
        <v>0</v>
      </c>
      <c r="T240" s="143">
        <f t="shared" si="3"/>
        <v>0</v>
      </c>
      <c r="AR240" s="144" t="s">
        <v>143</v>
      </c>
      <c r="AT240" s="144" t="s">
        <v>138</v>
      </c>
      <c r="AU240" s="144" t="s">
        <v>85</v>
      </c>
      <c r="AY240" s="17" t="s">
        <v>136</v>
      </c>
      <c r="BE240" s="145">
        <f t="shared" si="4"/>
        <v>0</v>
      </c>
      <c r="BF240" s="145">
        <f t="shared" si="5"/>
        <v>0</v>
      </c>
      <c r="BG240" s="145">
        <f t="shared" si="6"/>
        <v>0</v>
      </c>
      <c r="BH240" s="145">
        <f t="shared" si="7"/>
        <v>0</v>
      </c>
      <c r="BI240" s="145">
        <f t="shared" si="8"/>
        <v>0</v>
      </c>
      <c r="BJ240" s="17" t="s">
        <v>83</v>
      </c>
      <c r="BK240" s="145">
        <f t="shared" si="9"/>
        <v>0</v>
      </c>
      <c r="BL240" s="17" t="s">
        <v>143</v>
      </c>
      <c r="BM240" s="144" t="s">
        <v>350</v>
      </c>
    </row>
    <row r="241" spans="2:65" s="1" customFormat="1" ht="16.5" customHeight="1">
      <c r="B241" s="132"/>
      <c r="C241" s="174" t="s">
        <v>351</v>
      </c>
      <c r="D241" s="174" t="s">
        <v>197</v>
      </c>
      <c r="E241" s="175" t="s">
        <v>352</v>
      </c>
      <c r="F241" s="176" t="s">
        <v>353</v>
      </c>
      <c r="G241" s="177" t="s">
        <v>321</v>
      </c>
      <c r="H241" s="178">
        <v>4</v>
      </c>
      <c r="I241" s="179"/>
      <c r="J241" s="180">
        <f t="shared" si="0"/>
        <v>0</v>
      </c>
      <c r="K241" s="176" t="s">
        <v>1</v>
      </c>
      <c r="L241" s="181"/>
      <c r="M241" s="182" t="s">
        <v>1</v>
      </c>
      <c r="N241" s="183" t="s">
        <v>40</v>
      </c>
      <c r="P241" s="142">
        <f t="shared" si="1"/>
        <v>0</v>
      </c>
      <c r="Q241" s="142">
        <v>0.44900000000000001</v>
      </c>
      <c r="R241" s="142">
        <f t="shared" si="2"/>
        <v>1.796</v>
      </c>
      <c r="S241" s="142">
        <v>0</v>
      </c>
      <c r="T241" s="143">
        <f t="shared" si="3"/>
        <v>0</v>
      </c>
      <c r="AR241" s="144" t="s">
        <v>181</v>
      </c>
      <c r="AT241" s="144" t="s">
        <v>197</v>
      </c>
      <c r="AU241" s="144" t="s">
        <v>85</v>
      </c>
      <c r="AY241" s="17" t="s">
        <v>136</v>
      </c>
      <c r="BE241" s="145">
        <f t="shared" si="4"/>
        <v>0</v>
      </c>
      <c r="BF241" s="145">
        <f t="shared" si="5"/>
        <v>0</v>
      </c>
      <c r="BG241" s="145">
        <f t="shared" si="6"/>
        <v>0</v>
      </c>
      <c r="BH241" s="145">
        <f t="shared" si="7"/>
        <v>0</v>
      </c>
      <c r="BI241" s="145">
        <f t="shared" si="8"/>
        <v>0</v>
      </c>
      <c r="BJ241" s="17" t="s">
        <v>83</v>
      </c>
      <c r="BK241" s="145">
        <f t="shared" si="9"/>
        <v>0</v>
      </c>
      <c r="BL241" s="17" t="s">
        <v>143</v>
      </c>
      <c r="BM241" s="144" t="s">
        <v>354</v>
      </c>
    </row>
    <row r="242" spans="2:65" s="1" customFormat="1" ht="24.2" customHeight="1">
      <c r="B242" s="132"/>
      <c r="C242" s="133" t="s">
        <v>355</v>
      </c>
      <c r="D242" s="133" t="s">
        <v>138</v>
      </c>
      <c r="E242" s="134" t="s">
        <v>356</v>
      </c>
      <c r="F242" s="135" t="s">
        <v>357</v>
      </c>
      <c r="G242" s="136" t="s">
        <v>321</v>
      </c>
      <c r="H242" s="137">
        <v>3</v>
      </c>
      <c r="I242" s="138"/>
      <c r="J242" s="139">
        <f t="shared" si="0"/>
        <v>0</v>
      </c>
      <c r="K242" s="135" t="s">
        <v>142</v>
      </c>
      <c r="L242" s="32"/>
      <c r="M242" s="140" t="s">
        <v>1</v>
      </c>
      <c r="N242" s="141" t="s">
        <v>40</v>
      </c>
      <c r="P242" s="142">
        <f t="shared" si="1"/>
        <v>0</v>
      </c>
      <c r="Q242" s="142">
        <v>2.8539999999999999E-2</v>
      </c>
      <c r="R242" s="142">
        <f t="shared" si="2"/>
        <v>8.5620000000000002E-2</v>
      </c>
      <c r="S242" s="142">
        <v>0</v>
      </c>
      <c r="T242" s="143">
        <f t="shared" si="3"/>
        <v>0</v>
      </c>
      <c r="AR242" s="144" t="s">
        <v>143</v>
      </c>
      <c r="AT242" s="144" t="s">
        <v>138</v>
      </c>
      <c r="AU242" s="144" t="s">
        <v>85</v>
      </c>
      <c r="AY242" s="17" t="s">
        <v>136</v>
      </c>
      <c r="BE242" s="145">
        <f t="shared" si="4"/>
        <v>0</v>
      </c>
      <c r="BF242" s="145">
        <f t="shared" si="5"/>
        <v>0</v>
      </c>
      <c r="BG242" s="145">
        <f t="shared" si="6"/>
        <v>0</v>
      </c>
      <c r="BH242" s="145">
        <f t="shared" si="7"/>
        <v>0</v>
      </c>
      <c r="BI242" s="145">
        <f t="shared" si="8"/>
        <v>0</v>
      </c>
      <c r="BJ242" s="17" t="s">
        <v>83</v>
      </c>
      <c r="BK242" s="145">
        <f t="shared" si="9"/>
        <v>0</v>
      </c>
      <c r="BL242" s="17" t="s">
        <v>143</v>
      </c>
      <c r="BM242" s="144" t="s">
        <v>358</v>
      </c>
    </row>
    <row r="243" spans="2:65" s="1" customFormat="1" ht="21.75" customHeight="1">
      <c r="B243" s="132"/>
      <c r="C243" s="174" t="s">
        <v>359</v>
      </c>
      <c r="D243" s="174" t="s">
        <v>197</v>
      </c>
      <c r="E243" s="175" t="s">
        <v>360</v>
      </c>
      <c r="F243" s="176" t="s">
        <v>361</v>
      </c>
      <c r="G243" s="177" t="s">
        <v>321</v>
      </c>
      <c r="H243" s="178">
        <v>4</v>
      </c>
      <c r="I243" s="179"/>
      <c r="J243" s="180">
        <f t="shared" si="0"/>
        <v>0</v>
      </c>
      <c r="K243" s="176" t="s">
        <v>142</v>
      </c>
      <c r="L243" s="181"/>
      <c r="M243" s="182" t="s">
        <v>1</v>
      </c>
      <c r="N243" s="183" t="s">
        <v>40</v>
      </c>
      <c r="P243" s="142">
        <f t="shared" si="1"/>
        <v>0</v>
      </c>
      <c r="Q243" s="142">
        <v>2.1</v>
      </c>
      <c r="R243" s="142">
        <f t="shared" si="2"/>
        <v>8.4</v>
      </c>
      <c r="S243" s="142">
        <v>0</v>
      </c>
      <c r="T243" s="143">
        <f t="shared" si="3"/>
        <v>0</v>
      </c>
      <c r="AR243" s="144" t="s">
        <v>181</v>
      </c>
      <c r="AT243" s="144" t="s">
        <v>197</v>
      </c>
      <c r="AU243" s="144" t="s">
        <v>85</v>
      </c>
      <c r="AY243" s="17" t="s">
        <v>136</v>
      </c>
      <c r="BE243" s="145">
        <f t="shared" si="4"/>
        <v>0</v>
      </c>
      <c r="BF243" s="145">
        <f t="shared" si="5"/>
        <v>0</v>
      </c>
      <c r="BG243" s="145">
        <f t="shared" si="6"/>
        <v>0</v>
      </c>
      <c r="BH243" s="145">
        <f t="shared" si="7"/>
        <v>0</v>
      </c>
      <c r="BI243" s="145">
        <f t="shared" si="8"/>
        <v>0</v>
      </c>
      <c r="BJ243" s="17" t="s">
        <v>83</v>
      </c>
      <c r="BK243" s="145">
        <f t="shared" si="9"/>
        <v>0</v>
      </c>
      <c r="BL243" s="17" t="s">
        <v>143</v>
      </c>
      <c r="BM243" s="144" t="s">
        <v>362</v>
      </c>
    </row>
    <row r="244" spans="2:65" s="12" customFormat="1" ht="11.25">
      <c r="B244" s="146"/>
      <c r="D244" s="147" t="s">
        <v>154</v>
      </c>
      <c r="E244" s="148" t="s">
        <v>1</v>
      </c>
      <c r="F244" s="149" t="s">
        <v>363</v>
      </c>
      <c r="H244" s="148" t="s">
        <v>1</v>
      </c>
      <c r="I244" s="150"/>
      <c r="L244" s="146"/>
      <c r="M244" s="151"/>
      <c r="T244" s="152"/>
      <c r="AT244" s="148" t="s">
        <v>154</v>
      </c>
      <c r="AU244" s="148" t="s">
        <v>85</v>
      </c>
      <c r="AV244" s="12" t="s">
        <v>83</v>
      </c>
      <c r="AW244" s="12" t="s">
        <v>31</v>
      </c>
      <c r="AX244" s="12" t="s">
        <v>75</v>
      </c>
      <c r="AY244" s="148" t="s">
        <v>136</v>
      </c>
    </row>
    <row r="245" spans="2:65" s="13" customFormat="1" ht="11.25">
      <c r="B245" s="153"/>
      <c r="D245" s="147" t="s">
        <v>154</v>
      </c>
      <c r="E245" s="154" t="s">
        <v>1</v>
      </c>
      <c r="F245" s="155" t="s">
        <v>143</v>
      </c>
      <c r="H245" s="156">
        <v>4</v>
      </c>
      <c r="I245" s="157"/>
      <c r="L245" s="153"/>
      <c r="M245" s="158"/>
      <c r="T245" s="159"/>
      <c r="AT245" s="154" t="s">
        <v>154</v>
      </c>
      <c r="AU245" s="154" t="s">
        <v>85</v>
      </c>
      <c r="AV245" s="13" t="s">
        <v>85</v>
      </c>
      <c r="AW245" s="13" t="s">
        <v>31</v>
      </c>
      <c r="AX245" s="13" t="s">
        <v>83</v>
      </c>
      <c r="AY245" s="154" t="s">
        <v>136</v>
      </c>
    </row>
    <row r="246" spans="2:65" s="1" customFormat="1" ht="24.2" customHeight="1">
      <c r="B246" s="132"/>
      <c r="C246" s="174" t="s">
        <v>364</v>
      </c>
      <c r="D246" s="174" t="s">
        <v>197</v>
      </c>
      <c r="E246" s="175" t="s">
        <v>365</v>
      </c>
      <c r="F246" s="176" t="s">
        <v>366</v>
      </c>
      <c r="G246" s="177" t="s">
        <v>321</v>
      </c>
      <c r="H246" s="178">
        <v>7</v>
      </c>
      <c r="I246" s="179"/>
      <c r="J246" s="180">
        <f>ROUND(I246*H246,2)</f>
        <v>0</v>
      </c>
      <c r="K246" s="176" t="s">
        <v>142</v>
      </c>
      <c r="L246" s="181"/>
      <c r="M246" s="182" t="s">
        <v>1</v>
      </c>
      <c r="N246" s="183" t="s">
        <v>40</v>
      </c>
      <c r="P246" s="142">
        <f>O246*H246</f>
        <v>0</v>
      </c>
      <c r="Q246" s="142">
        <v>2E-3</v>
      </c>
      <c r="R246" s="142">
        <f>Q246*H246</f>
        <v>1.4E-2</v>
      </c>
      <c r="S246" s="142">
        <v>0</v>
      </c>
      <c r="T246" s="143">
        <f>S246*H246</f>
        <v>0</v>
      </c>
      <c r="AR246" s="144" t="s">
        <v>181</v>
      </c>
      <c r="AT246" s="144" t="s">
        <v>197</v>
      </c>
      <c r="AU246" s="144" t="s">
        <v>85</v>
      </c>
      <c r="AY246" s="17" t="s">
        <v>136</v>
      </c>
      <c r="BE246" s="145">
        <f>IF(N246="základní",J246,0)</f>
        <v>0</v>
      </c>
      <c r="BF246" s="145">
        <f>IF(N246="snížená",J246,0)</f>
        <v>0</v>
      </c>
      <c r="BG246" s="145">
        <f>IF(N246="zákl. přenesená",J246,0)</f>
        <v>0</v>
      </c>
      <c r="BH246" s="145">
        <f>IF(N246="sníž. přenesená",J246,0)</f>
        <v>0</v>
      </c>
      <c r="BI246" s="145">
        <f>IF(N246="nulová",J246,0)</f>
        <v>0</v>
      </c>
      <c r="BJ246" s="17" t="s">
        <v>83</v>
      </c>
      <c r="BK246" s="145">
        <f>ROUND(I246*H246,2)</f>
        <v>0</v>
      </c>
      <c r="BL246" s="17" t="s">
        <v>143</v>
      </c>
      <c r="BM246" s="144" t="s">
        <v>367</v>
      </c>
    </row>
    <row r="247" spans="2:65" s="1" customFormat="1" ht="24.2" customHeight="1">
      <c r="B247" s="132"/>
      <c r="C247" s="133" t="s">
        <v>368</v>
      </c>
      <c r="D247" s="133" t="s">
        <v>138</v>
      </c>
      <c r="E247" s="134" t="s">
        <v>369</v>
      </c>
      <c r="F247" s="135" t="s">
        <v>370</v>
      </c>
      <c r="G247" s="136" t="s">
        <v>321</v>
      </c>
      <c r="H247" s="137">
        <v>4</v>
      </c>
      <c r="I247" s="138"/>
      <c r="J247" s="139">
        <f>ROUND(I247*H247,2)</f>
        <v>0</v>
      </c>
      <c r="K247" s="135" t="s">
        <v>142</v>
      </c>
      <c r="L247" s="32"/>
      <c r="M247" s="140" t="s">
        <v>1</v>
      </c>
      <c r="N247" s="141" t="s">
        <v>40</v>
      </c>
      <c r="P247" s="142">
        <f>O247*H247</f>
        <v>0</v>
      </c>
      <c r="Q247" s="142">
        <v>0.21734000000000001</v>
      </c>
      <c r="R247" s="142">
        <f>Q247*H247</f>
        <v>0.86936000000000002</v>
      </c>
      <c r="S247" s="142">
        <v>0</v>
      </c>
      <c r="T247" s="143">
        <f>S247*H247</f>
        <v>0</v>
      </c>
      <c r="AR247" s="144" t="s">
        <v>143</v>
      </c>
      <c r="AT247" s="144" t="s">
        <v>138</v>
      </c>
      <c r="AU247" s="144" t="s">
        <v>85</v>
      </c>
      <c r="AY247" s="17" t="s">
        <v>136</v>
      </c>
      <c r="BE247" s="145">
        <f>IF(N247="základní",J247,0)</f>
        <v>0</v>
      </c>
      <c r="BF247" s="145">
        <f>IF(N247="snížená",J247,0)</f>
        <v>0</v>
      </c>
      <c r="BG247" s="145">
        <f>IF(N247="zákl. přenesená",J247,0)</f>
        <v>0</v>
      </c>
      <c r="BH247" s="145">
        <f>IF(N247="sníž. přenesená",J247,0)</f>
        <v>0</v>
      </c>
      <c r="BI247" s="145">
        <f>IF(N247="nulová",J247,0)</f>
        <v>0</v>
      </c>
      <c r="BJ247" s="17" t="s">
        <v>83</v>
      </c>
      <c r="BK247" s="145">
        <f>ROUND(I247*H247,2)</f>
        <v>0</v>
      </c>
      <c r="BL247" s="17" t="s">
        <v>143</v>
      </c>
      <c r="BM247" s="144" t="s">
        <v>371</v>
      </c>
    </row>
    <row r="248" spans="2:65" s="1" customFormat="1" ht="24.2" customHeight="1">
      <c r="B248" s="132"/>
      <c r="C248" s="174" t="s">
        <v>372</v>
      </c>
      <c r="D248" s="174" t="s">
        <v>197</v>
      </c>
      <c r="E248" s="175" t="s">
        <v>373</v>
      </c>
      <c r="F248" s="176" t="s">
        <v>374</v>
      </c>
      <c r="G248" s="177" t="s">
        <v>321</v>
      </c>
      <c r="H248" s="178">
        <v>4</v>
      </c>
      <c r="I248" s="179"/>
      <c r="J248" s="180">
        <f>ROUND(I248*H248,2)</f>
        <v>0</v>
      </c>
      <c r="K248" s="176" t="s">
        <v>142</v>
      </c>
      <c r="L248" s="181"/>
      <c r="M248" s="182" t="s">
        <v>1</v>
      </c>
      <c r="N248" s="183" t="s">
        <v>40</v>
      </c>
      <c r="P248" s="142">
        <f>O248*H248</f>
        <v>0</v>
      </c>
      <c r="Q248" s="142">
        <v>0.19600000000000001</v>
      </c>
      <c r="R248" s="142">
        <f>Q248*H248</f>
        <v>0.78400000000000003</v>
      </c>
      <c r="S248" s="142">
        <v>0</v>
      </c>
      <c r="T248" s="143">
        <f>S248*H248</f>
        <v>0</v>
      </c>
      <c r="AR248" s="144" t="s">
        <v>181</v>
      </c>
      <c r="AT248" s="144" t="s">
        <v>197</v>
      </c>
      <c r="AU248" s="144" t="s">
        <v>85</v>
      </c>
      <c r="AY248" s="17" t="s">
        <v>136</v>
      </c>
      <c r="BE248" s="145">
        <f>IF(N248="základní",J248,0)</f>
        <v>0</v>
      </c>
      <c r="BF248" s="145">
        <f>IF(N248="snížená",J248,0)</f>
        <v>0</v>
      </c>
      <c r="BG248" s="145">
        <f>IF(N248="zákl. přenesená",J248,0)</f>
        <v>0</v>
      </c>
      <c r="BH248" s="145">
        <f>IF(N248="sníž. přenesená",J248,0)</f>
        <v>0</v>
      </c>
      <c r="BI248" s="145">
        <f>IF(N248="nulová",J248,0)</f>
        <v>0</v>
      </c>
      <c r="BJ248" s="17" t="s">
        <v>83</v>
      </c>
      <c r="BK248" s="145">
        <f>ROUND(I248*H248,2)</f>
        <v>0</v>
      </c>
      <c r="BL248" s="17" t="s">
        <v>143</v>
      </c>
      <c r="BM248" s="144" t="s">
        <v>375</v>
      </c>
    </row>
    <row r="249" spans="2:65" s="11" customFormat="1" ht="22.9" customHeight="1">
      <c r="B249" s="120"/>
      <c r="D249" s="121" t="s">
        <v>74</v>
      </c>
      <c r="E249" s="130" t="s">
        <v>196</v>
      </c>
      <c r="F249" s="130" t="s">
        <v>376</v>
      </c>
      <c r="I249" s="123"/>
      <c r="J249" s="131">
        <f>BK249</f>
        <v>0</v>
      </c>
      <c r="L249" s="120"/>
      <c r="M249" s="125"/>
      <c r="P249" s="126">
        <f>SUM(P250:P274)</f>
        <v>0</v>
      </c>
      <c r="R249" s="126">
        <f>SUM(R250:R274)</f>
        <v>2.57888E-3</v>
      </c>
      <c r="T249" s="127">
        <f>SUM(T250:T274)</f>
        <v>216.33199999999999</v>
      </c>
      <c r="AR249" s="121" t="s">
        <v>83</v>
      </c>
      <c r="AT249" s="128" t="s">
        <v>74</v>
      </c>
      <c r="AU249" s="128" t="s">
        <v>83</v>
      </c>
      <c r="AY249" s="121" t="s">
        <v>136</v>
      </c>
      <c r="BK249" s="129">
        <f>SUM(BK250:BK274)</f>
        <v>0</v>
      </c>
    </row>
    <row r="250" spans="2:65" s="1" customFormat="1" ht="16.5" customHeight="1">
      <c r="B250" s="132"/>
      <c r="C250" s="133" t="s">
        <v>377</v>
      </c>
      <c r="D250" s="133" t="s">
        <v>138</v>
      </c>
      <c r="E250" s="134" t="s">
        <v>378</v>
      </c>
      <c r="F250" s="135" t="s">
        <v>379</v>
      </c>
      <c r="G250" s="136" t="s">
        <v>321</v>
      </c>
      <c r="H250" s="137">
        <v>3</v>
      </c>
      <c r="I250" s="138"/>
      <c r="J250" s="139">
        <f>ROUND(I250*H250,2)</f>
        <v>0</v>
      </c>
      <c r="K250" s="135" t="s">
        <v>142</v>
      </c>
      <c r="L250" s="32"/>
      <c r="M250" s="140" t="s">
        <v>1</v>
      </c>
      <c r="N250" s="141" t="s">
        <v>40</v>
      </c>
      <c r="P250" s="142">
        <f>O250*H250</f>
        <v>0</v>
      </c>
      <c r="Q250" s="142">
        <v>2.4000000000000001E-4</v>
      </c>
      <c r="R250" s="142">
        <f>Q250*H250</f>
        <v>7.2000000000000005E-4</v>
      </c>
      <c r="S250" s="142">
        <v>0</v>
      </c>
      <c r="T250" s="143">
        <f>S250*H250</f>
        <v>0</v>
      </c>
      <c r="AR250" s="144" t="s">
        <v>143</v>
      </c>
      <c r="AT250" s="144" t="s">
        <v>138</v>
      </c>
      <c r="AU250" s="144" t="s">
        <v>85</v>
      </c>
      <c r="AY250" s="17" t="s">
        <v>136</v>
      </c>
      <c r="BE250" s="145">
        <f>IF(N250="základní",J250,0)</f>
        <v>0</v>
      </c>
      <c r="BF250" s="145">
        <f>IF(N250="snížená",J250,0)</f>
        <v>0</v>
      </c>
      <c r="BG250" s="145">
        <f>IF(N250="zákl. přenesená",J250,0)</f>
        <v>0</v>
      </c>
      <c r="BH250" s="145">
        <f>IF(N250="sníž. přenesená",J250,0)</f>
        <v>0</v>
      </c>
      <c r="BI250" s="145">
        <f>IF(N250="nulová",J250,0)</f>
        <v>0</v>
      </c>
      <c r="BJ250" s="17" t="s">
        <v>83</v>
      </c>
      <c r="BK250" s="145">
        <f>ROUND(I250*H250,2)</f>
        <v>0</v>
      </c>
      <c r="BL250" s="17" t="s">
        <v>143</v>
      </c>
      <c r="BM250" s="144" t="s">
        <v>380</v>
      </c>
    </row>
    <row r="251" spans="2:65" s="12" customFormat="1" ht="11.25">
      <c r="B251" s="146"/>
      <c r="D251" s="147" t="s">
        <v>154</v>
      </c>
      <c r="E251" s="148" t="s">
        <v>1</v>
      </c>
      <c r="F251" s="149" t="s">
        <v>295</v>
      </c>
      <c r="H251" s="148" t="s">
        <v>1</v>
      </c>
      <c r="I251" s="150"/>
      <c r="L251" s="146"/>
      <c r="M251" s="151"/>
      <c r="T251" s="152"/>
      <c r="AT251" s="148" t="s">
        <v>154</v>
      </c>
      <c r="AU251" s="148" t="s">
        <v>85</v>
      </c>
      <c r="AV251" s="12" t="s">
        <v>83</v>
      </c>
      <c r="AW251" s="12" t="s">
        <v>31</v>
      </c>
      <c r="AX251" s="12" t="s">
        <v>75</v>
      </c>
      <c r="AY251" s="148" t="s">
        <v>136</v>
      </c>
    </row>
    <row r="252" spans="2:65" s="13" customFormat="1" ht="11.25">
      <c r="B252" s="153"/>
      <c r="D252" s="147" t="s">
        <v>154</v>
      </c>
      <c r="E252" s="154" t="s">
        <v>1</v>
      </c>
      <c r="F252" s="155" t="s">
        <v>149</v>
      </c>
      <c r="H252" s="156">
        <v>3</v>
      </c>
      <c r="I252" s="157"/>
      <c r="L252" s="153"/>
      <c r="M252" s="158"/>
      <c r="T252" s="159"/>
      <c r="AT252" s="154" t="s">
        <v>154</v>
      </c>
      <c r="AU252" s="154" t="s">
        <v>85</v>
      </c>
      <c r="AV252" s="13" t="s">
        <v>85</v>
      </c>
      <c r="AW252" s="13" t="s">
        <v>31</v>
      </c>
      <c r="AX252" s="13" t="s">
        <v>83</v>
      </c>
      <c r="AY252" s="154" t="s">
        <v>136</v>
      </c>
    </row>
    <row r="253" spans="2:65" s="1" customFormat="1" ht="24.2" customHeight="1">
      <c r="B253" s="132"/>
      <c r="C253" s="174" t="s">
        <v>381</v>
      </c>
      <c r="D253" s="174" t="s">
        <v>197</v>
      </c>
      <c r="E253" s="175" t="s">
        <v>382</v>
      </c>
      <c r="F253" s="176" t="s">
        <v>383</v>
      </c>
      <c r="G253" s="177" t="s">
        <v>246</v>
      </c>
      <c r="H253" s="178">
        <v>5.024</v>
      </c>
      <c r="I253" s="179"/>
      <c r="J253" s="180">
        <f>ROUND(I253*H253,2)</f>
        <v>0</v>
      </c>
      <c r="K253" s="176" t="s">
        <v>1</v>
      </c>
      <c r="L253" s="181"/>
      <c r="M253" s="182" t="s">
        <v>1</v>
      </c>
      <c r="N253" s="183" t="s">
        <v>40</v>
      </c>
      <c r="P253" s="142">
        <f>O253*H253</f>
        <v>0</v>
      </c>
      <c r="Q253" s="142">
        <v>3.6999999999999999E-4</v>
      </c>
      <c r="R253" s="142">
        <f>Q253*H253</f>
        <v>1.85888E-3</v>
      </c>
      <c r="S253" s="142">
        <v>0</v>
      </c>
      <c r="T253" s="143">
        <f>S253*H253</f>
        <v>0</v>
      </c>
      <c r="AR253" s="144" t="s">
        <v>181</v>
      </c>
      <c r="AT253" s="144" t="s">
        <v>197</v>
      </c>
      <c r="AU253" s="144" t="s">
        <v>85</v>
      </c>
      <c r="AY253" s="17" t="s">
        <v>136</v>
      </c>
      <c r="BE253" s="145">
        <f>IF(N253="základní",J253,0)</f>
        <v>0</v>
      </c>
      <c r="BF253" s="145">
        <f>IF(N253="snížená",J253,0)</f>
        <v>0</v>
      </c>
      <c r="BG253" s="145">
        <f>IF(N253="zákl. přenesená",J253,0)</f>
        <v>0</v>
      </c>
      <c r="BH253" s="145">
        <f>IF(N253="sníž. přenesená",J253,0)</f>
        <v>0</v>
      </c>
      <c r="BI253" s="145">
        <f>IF(N253="nulová",J253,0)</f>
        <v>0</v>
      </c>
      <c r="BJ253" s="17" t="s">
        <v>83</v>
      </c>
      <c r="BK253" s="145">
        <f>ROUND(I253*H253,2)</f>
        <v>0</v>
      </c>
      <c r="BL253" s="17" t="s">
        <v>143</v>
      </c>
      <c r="BM253" s="144" t="s">
        <v>384</v>
      </c>
    </row>
    <row r="254" spans="2:65" s="12" customFormat="1" ht="11.25">
      <c r="B254" s="146"/>
      <c r="D254" s="147" t="s">
        <v>154</v>
      </c>
      <c r="E254" s="148" t="s">
        <v>1</v>
      </c>
      <c r="F254" s="149" t="s">
        <v>295</v>
      </c>
      <c r="H254" s="148" t="s">
        <v>1</v>
      </c>
      <c r="I254" s="150"/>
      <c r="L254" s="146"/>
      <c r="M254" s="151"/>
      <c r="T254" s="152"/>
      <c r="AT254" s="148" t="s">
        <v>154</v>
      </c>
      <c r="AU254" s="148" t="s">
        <v>85</v>
      </c>
      <c r="AV254" s="12" t="s">
        <v>83</v>
      </c>
      <c r="AW254" s="12" t="s">
        <v>31</v>
      </c>
      <c r="AX254" s="12" t="s">
        <v>75</v>
      </c>
      <c r="AY254" s="148" t="s">
        <v>136</v>
      </c>
    </row>
    <row r="255" spans="2:65" s="13" customFormat="1" ht="11.25">
      <c r="B255" s="153"/>
      <c r="D255" s="147" t="s">
        <v>154</v>
      </c>
      <c r="E255" s="154" t="s">
        <v>1</v>
      </c>
      <c r="F255" s="155" t="s">
        <v>385</v>
      </c>
      <c r="H255" s="156">
        <v>1.8839999999999999</v>
      </c>
      <c r="I255" s="157"/>
      <c r="L255" s="153"/>
      <c r="M255" s="158"/>
      <c r="T255" s="159"/>
      <c r="AT255" s="154" t="s">
        <v>154</v>
      </c>
      <c r="AU255" s="154" t="s">
        <v>85</v>
      </c>
      <c r="AV255" s="13" t="s">
        <v>85</v>
      </c>
      <c r="AW255" s="13" t="s">
        <v>31</v>
      </c>
      <c r="AX255" s="13" t="s">
        <v>75</v>
      </c>
      <c r="AY255" s="154" t="s">
        <v>136</v>
      </c>
    </row>
    <row r="256" spans="2:65" s="13" customFormat="1" ht="11.25">
      <c r="B256" s="153"/>
      <c r="D256" s="147" t="s">
        <v>154</v>
      </c>
      <c r="E256" s="154" t="s">
        <v>1</v>
      </c>
      <c r="F256" s="155" t="s">
        <v>386</v>
      </c>
      <c r="H256" s="156">
        <v>1.57</v>
      </c>
      <c r="I256" s="157"/>
      <c r="L256" s="153"/>
      <c r="M256" s="158"/>
      <c r="T256" s="159"/>
      <c r="AT256" s="154" t="s">
        <v>154</v>
      </c>
      <c r="AU256" s="154" t="s">
        <v>85</v>
      </c>
      <c r="AV256" s="13" t="s">
        <v>85</v>
      </c>
      <c r="AW256" s="13" t="s">
        <v>31</v>
      </c>
      <c r="AX256" s="13" t="s">
        <v>75</v>
      </c>
      <c r="AY256" s="154" t="s">
        <v>136</v>
      </c>
    </row>
    <row r="257" spans="2:65" s="13" customFormat="1" ht="11.25">
      <c r="B257" s="153"/>
      <c r="D257" s="147" t="s">
        <v>154</v>
      </c>
      <c r="E257" s="154" t="s">
        <v>1</v>
      </c>
      <c r="F257" s="155" t="s">
        <v>386</v>
      </c>
      <c r="H257" s="156">
        <v>1.57</v>
      </c>
      <c r="I257" s="157"/>
      <c r="L257" s="153"/>
      <c r="M257" s="158"/>
      <c r="T257" s="159"/>
      <c r="AT257" s="154" t="s">
        <v>154</v>
      </c>
      <c r="AU257" s="154" t="s">
        <v>85</v>
      </c>
      <c r="AV257" s="13" t="s">
        <v>85</v>
      </c>
      <c r="AW257" s="13" t="s">
        <v>31</v>
      </c>
      <c r="AX257" s="13" t="s">
        <v>75</v>
      </c>
      <c r="AY257" s="154" t="s">
        <v>136</v>
      </c>
    </row>
    <row r="258" spans="2:65" s="14" customFormat="1" ht="11.25">
      <c r="B258" s="160"/>
      <c r="D258" s="147" t="s">
        <v>154</v>
      </c>
      <c r="E258" s="161" t="s">
        <v>1</v>
      </c>
      <c r="F258" s="162" t="s">
        <v>158</v>
      </c>
      <c r="H258" s="163">
        <v>5.024</v>
      </c>
      <c r="I258" s="164"/>
      <c r="L258" s="160"/>
      <c r="M258" s="165"/>
      <c r="T258" s="166"/>
      <c r="AT258" s="161" t="s">
        <v>154</v>
      </c>
      <c r="AU258" s="161" t="s">
        <v>85</v>
      </c>
      <c r="AV258" s="14" t="s">
        <v>143</v>
      </c>
      <c r="AW258" s="14" t="s">
        <v>31</v>
      </c>
      <c r="AX258" s="14" t="s">
        <v>83</v>
      </c>
      <c r="AY258" s="161" t="s">
        <v>136</v>
      </c>
    </row>
    <row r="259" spans="2:65" s="1" customFormat="1" ht="16.5" customHeight="1">
      <c r="B259" s="132"/>
      <c r="C259" s="133" t="s">
        <v>387</v>
      </c>
      <c r="D259" s="133" t="s">
        <v>138</v>
      </c>
      <c r="E259" s="134" t="s">
        <v>388</v>
      </c>
      <c r="F259" s="135" t="s">
        <v>389</v>
      </c>
      <c r="G259" s="136" t="s">
        <v>152</v>
      </c>
      <c r="H259" s="137">
        <v>86.402000000000001</v>
      </c>
      <c r="I259" s="138"/>
      <c r="J259" s="139">
        <f>ROUND(I259*H259,2)</f>
        <v>0</v>
      </c>
      <c r="K259" s="135" t="s">
        <v>142</v>
      </c>
      <c r="L259" s="32"/>
      <c r="M259" s="140" t="s">
        <v>1</v>
      </c>
      <c r="N259" s="141" t="s">
        <v>40</v>
      </c>
      <c r="P259" s="142">
        <f>O259*H259</f>
        <v>0</v>
      </c>
      <c r="Q259" s="142">
        <v>0</v>
      </c>
      <c r="R259" s="142">
        <f>Q259*H259</f>
        <v>0</v>
      </c>
      <c r="S259" s="142">
        <v>2.4</v>
      </c>
      <c r="T259" s="143">
        <f>S259*H259</f>
        <v>207.3648</v>
      </c>
      <c r="AR259" s="144" t="s">
        <v>143</v>
      </c>
      <c r="AT259" s="144" t="s">
        <v>138</v>
      </c>
      <c r="AU259" s="144" t="s">
        <v>85</v>
      </c>
      <c r="AY259" s="17" t="s">
        <v>136</v>
      </c>
      <c r="BE259" s="145">
        <f>IF(N259="základní",J259,0)</f>
        <v>0</v>
      </c>
      <c r="BF259" s="145">
        <f>IF(N259="snížená",J259,0)</f>
        <v>0</v>
      </c>
      <c r="BG259" s="145">
        <f>IF(N259="zákl. přenesená",J259,0)</f>
        <v>0</v>
      </c>
      <c r="BH259" s="145">
        <f>IF(N259="sníž. přenesená",J259,0)</f>
        <v>0</v>
      </c>
      <c r="BI259" s="145">
        <f>IF(N259="nulová",J259,0)</f>
        <v>0</v>
      </c>
      <c r="BJ259" s="17" t="s">
        <v>83</v>
      </c>
      <c r="BK259" s="145">
        <f>ROUND(I259*H259,2)</f>
        <v>0</v>
      </c>
      <c r="BL259" s="17" t="s">
        <v>143</v>
      </c>
      <c r="BM259" s="144" t="s">
        <v>390</v>
      </c>
    </row>
    <row r="260" spans="2:65" s="12" customFormat="1" ht="11.25">
      <c r="B260" s="146"/>
      <c r="D260" s="147" t="s">
        <v>154</v>
      </c>
      <c r="E260" s="148" t="s">
        <v>1</v>
      </c>
      <c r="F260" s="149" t="s">
        <v>391</v>
      </c>
      <c r="H260" s="148" t="s">
        <v>1</v>
      </c>
      <c r="I260" s="150"/>
      <c r="L260" s="146"/>
      <c r="M260" s="151"/>
      <c r="T260" s="152"/>
      <c r="AT260" s="148" t="s">
        <v>154</v>
      </c>
      <c r="AU260" s="148" t="s">
        <v>85</v>
      </c>
      <c r="AV260" s="12" t="s">
        <v>83</v>
      </c>
      <c r="AW260" s="12" t="s">
        <v>31</v>
      </c>
      <c r="AX260" s="12" t="s">
        <v>75</v>
      </c>
      <c r="AY260" s="148" t="s">
        <v>136</v>
      </c>
    </row>
    <row r="261" spans="2:65" s="12" customFormat="1" ht="11.25">
      <c r="B261" s="146"/>
      <c r="D261" s="147" t="s">
        <v>154</v>
      </c>
      <c r="E261" s="148" t="s">
        <v>1</v>
      </c>
      <c r="F261" s="149" t="s">
        <v>392</v>
      </c>
      <c r="H261" s="148" t="s">
        <v>1</v>
      </c>
      <c r="I261" s="150"/>
      <c r="L261" s="146"/>
      <c r="M261" s="151"/>
      <c r="T261" s="152"/>
      <c r="AT261" s="148" t="s">
        <v>154</v>
      </c>
      <c r="AU261" s="148" t="s">
        <v>85</v>
      </c>
      <c r="AV261" s="12" t="s">
        <v>83</v>
      </c>
      <c r="AW261" s="12" t="s">
        <v>31</v>
      </c>
      <c r="AX261" s="12" t="s">
        <v>75</v>
      </c>
      <c r="AY261" s="148" t="s">
        <v>136</v>
      </c>
    </row>
    <row r="262" spans="2:65" s="13" customFormat="1" ht="11.25">
      <c r="B262" s="153"/>
      <c r="D262" s="147" t="s">
        <v>154</v>
      </c>
      <c r="E262" s="154" t="s">
        <v>1</v>
      </c>
      <c r="F262" s="155" t="s">
        <v>393</v>
      </c>
      <c r="H262" s="156">
        <v>32.130000000000003</v>
      </c>
      <c r="I262" s="157"/>
      <c r="L262" s="153"/>
      <c r="M262" s="158"/>
      <c r="T262" s="159"/>
      <c r="AT262" s="154" t="s">
        <v>154</v>
      </c>
      <c r="AU262" s="154" t="s">
        <v>85</v>
      </c>
      <c r="AV262" s="13" t="s">
        <v>85</v>
      </c>
      <c r="AW262" s="13" t="s">
        <v>31</v>
      </c>
      <c r="AX262" s="13" t="s">
        <v>75</v>
      </c>
      <c r="AY262" s="154" t="s">
        <v>136</v>
      </c>
    </row>
    <row r="263" spans="2:65" s="13" customFormat="1" ht="11.25">
      <c r="B263" s="153"/>
      <c r="D263" s="147" t="s">
        <v>154</v>
      </c>
      <c r="E263" s="154" t="s">
        <v>1</v>
      </c>
      <c r="F263" s="155" t="s">
        <v>394</v>
      </c>
      <c r="H263" s="156">
        <v>16.62</v>
      </c>
      <c r="I263" s="157"/>
      <c r="L263" s="153"/>
      <c r="M263" s="158"/>
      <c r="T263" s="159"/>
      <c r="AT263" s="154" t="s">
        <v>154</v>
      </c>
      <c r="AU263" s="154" t="s">
        <v>85</v>
      </c>
      <c r="AV263" s="13" t="s">
        <v>85</v>
      </c>
      <c r="AW263" s="13" t="s">
        <v>31</v>
      </c>
      <c r="AX263" s="13" t="s">
        <v>75</v>
      </c>
      <c r="AY263" s="154" t="s">
        <v>136</v>
      </c>
    </row>
    <row r="264" spans="2:65" s="13" customFormat="1" ht="11.25">
      <c r="B264" s="153"/>
      <c r="D264" s="147" t="s">
        <v>154</v>
      </c>
      <c r="E264" s="154" t="s">
        <v>1</v>
      </c>
      <c r="F264" s="155" t="s">
        <v>395</v>
      </c>
      <c r="H264" s="156">
        <v>8.31</v>
      </c>
      <c r="I264" s="157"/>
      <c r="L264" s="153"/>
      <c r="M264" s="158"/>
      <c r="T264" s="159"/>
      <c r="AT264" s="154" t="s">
        <v>154</v>
      </c>
      <c r="AU264" s="154" t="s">
        <v>85</v>
      </c>
      <c r="AV264" s="13" t="s">
        <v>85</v>
      </c>
      <c r="AW264" s="13" t="s">
        <v>31</v>
      </c>
      <c r="AX264" s="13" t="s">
        <v>75</v>
      </c>
      <c r="AY264" s="154" t="s">
        <v>136</v>
      </c>
    </row>
    <row r="265" spans="2:65" s="13" customFormat="1" ht="11.25">
      <c r="B265" s="153"/>
      <c r="D265" s="147" t="s">
        <v>154</v>
      </c>
      <c r="E265" s="154" t="s">
        <v>1</v>
      </c>
      <c r="F265" s="155" t="s">
        <v>396</v>
      </c>
      <c r="H265" s="156">
        <v>0.45</v>
      </c>
      <c r="I265" s="157"/>
      <c r="L265" s="153"/>
      <c r="M265" s="158"/>
      <c r="T265" s="159"/>
      <c r="AT265" s="154" t="s">
        <v>154</v>
      </c>
      <c r="AU265" s="154" t="s">
        <v>85</v>
      </c>
      <c r="AV265" s="13" t="s">
        <v>85</v>
      </c>
      <c r="AW265" s="13" t="s">
        <v>31</v>
      </c>
      <c r="AX265" s="13" t="s">
        <v>75</v>
      </c>
      <c r="AY265" s="154" t="s">
        <v>136</v>
      </c>
    </row>
    <row r="266" spans="2:65" s="12" customFormat="1" ht="11.25">
      <c r="B266" s="146"/>
      <c r="D266" s="147" t="s">
        <v>154</v>
      </c>
      <c r="E266" s="148" t="s">
        <v>1</v>
      </c>
      <c r="F266" s="149" t="s">
        <v>397</v>
      </c>
      <c r="H266" s="148" t="s">
        <v>1</v>
      </c>
      <c r="I266" s="150"/>
      <c r="L266" s="146"/>
      <c r="M266" s="151"/>
      <c r="T266" s="152"/>
      <c r="AT266" s="148" t="s">
        <v>154</v>
      </c>
      <c r="AU266" s="148" t="s">
        <v>85</v>
      </c>
      <c r="AV266" s="12" t="s">
        <v>83</v>
      </c>
      <c r="AW266" s="12" t="s">
        <v>31</v>
      </c>
      <c r="AX266" s="12" t="s">
        <v>75</v>
      </c>
      <c r="AY266" s="148" t="s">
        <v>136</v>
      </c>
    </row>
    <row r="267" spans="2:65" s="13" customFormat="1" ht="11.25">
      <c r="B267" s="153"/>
      <c r="D267" s="147" t="s">
        <v>154</v>
      </c>
      <c r="E267" s="154" t="s">
        <v>1</v>
      </c>
      <c r="F267" s="155" t="s">
        <v>398</v>
      </c>
      <c r="H267" s="156">
        <v>28.891999999999999</v>
      </c>
      <c r="I267" s="157"/>
      <c r="L267" s="153"/>
      <c r="M267" s="158"/>
      <c r="T267" s="159"/>
      <c r="AT267" s="154" t="s">
        <v>154</v>
      </c>
      <c r="AU267" s="154" t="s">
        <v>85</v>
      </c>
      <c r="AV267" s="13" t="s">
        <v>85</v>
      </c>
      <c r="AW267" s="13" t="s">
        <v>31</v>
      </c>
      <c r="AX267" s="13" t="s">
        <v>75</v>
      </c>
      <c r="AY267" s="154" t="s">
        <v>136</v>
      </c>
    </row>
    <row r="268" spans="2:65" s="14" customFormat="1" ht="11.25">
      <c r="B268" s="160"/>
      <c r="D268" s="147" t="s">
        <v>154</v>
      </c>
      <c r="E268" s="161" t="s">
        <v>1</v>
      </c>
      <c r="F268" s="162" t="s">
        <v>158</v>
      </c>
      <c r="H268" s="163">
        <v>86.402000000000001</v>
      </c>
      <c r="I268" s="164"/>
      <c r="L268" s="160"/>
      <c r="M268" s="165"/>
      <c r="T268" s="166"/>
      <c r="AT268" s="161" t="s">
        <v>154</v>
      </c>
      <c r="AU268" s="161" t="s">
        <v>85</v>
      </c>
      <c r="AV268" s="14" t="s">
        <v>143</v>
      </c>
      <c r="AW268" s="14" t="s">
        <v>31</v>
      </c>
      <c r="AX268" s="14" t="s">
        <v>83</v>
      </c>
      <c r="AY268" s="161" t="s">
        <v>136</v>
      </c>
    </row>
    <row r="269" spans="2:65" s="1" customFormat="1" ht="24.2" customHeight="1">
      <c r="B269" s="132"/>
      <c r="C269" s="133" t="s">
        <v>399</v>
      </c>
      <c r="D269" s="133" t="s">
        <v>138</v>
      </c>
      <c r="E269" s="134" t="s">
        <v>400</v>
      </c>
      <c r="F269" s="135" t="s">
        <v>401</v>
      </c>
      <c r="G269" s="136" t="s">
        <v>152</v>
      </c>
      <c r="H269" s="137">
        <v>4.7039999999999997</v>
      </c>
      <c r="I269" s="138"/>
      <c r="J269" s="139">
        <f>ROUND(I269*H269,2)</f>
        <v>0</v>
      </c>
      <c r="K269" s="135" t="s">
        <v>142</v>
      </c>
      <c r="L269" s="32"/>
      <c r="M269" s="140" t="s">
        <v>1</v>
      </c>
      <c r="N269" s="141" t="s">
        <v>40</v>
      </c>
      <c r="P269" s="142">
        <f>O269*H269</f>
        <v>0</v>
      </c>
      <c r="Q269" s="142">
        <v>0</v>
      </c>
      <c r="R269" s="142">
        <f>Q269*H269</f>
        <v>0</v>
      </c>
      <c r="S269" s="142">
        <v>1.8</v>
      </c>
      <c r="T269" s="143">
        <f>S269*H269</f>
        <v>8.4672000000000001</v>
      </c>
      <c r="AR269" s="144" t="s">
        <v>143</v>
      </c>
      <c r="AT269" s="144" t="s">
        <v>138</v>
      </c>
      <c r="AU269" s="144" t="s">
        <v>85</v>
      </c>
      <c r="AY269" s="17" t="s">
        <v>136</v>
      </c>
      <c r="BE269" s="145">
        <f>IF(N269="základní",J269,0)</f>
        <v>0</v>
      </c>
      <c r="BF269" s="145">
        <f>IF(N269="snížená",J269,0)</f>
        <v>0</v>
      </c>
      <c r="BG269" s="145">
        <f>IF(N269="zákl. přenesená",J269,0)</f>
        <v>0</v>
      </c>
      <c r="BH269" s="145">
        <f>IF(N269="sníž. přenesená",J269,0)</f>
        <v>0</v>
      </c>
      <c r="BI269" s="145">
        <f>IF(N269="nulová",J269,0)</f>
        <v>0</v>
      </c>
      <c r="BJ269" s="17" t="s">
        <v>83</v>
      </c>
      <c r="BK269" s="145">
        <f>ROUND(I269*H269,2)</f>
        <v>0</v>
      </c>
      <c r="BL269" s="17" t="s">
        <v>143</v>
      </c>
      <c r="BM269" s="144" t="s">
        <v>402</v>
      </c>
    </row>
    <row r="270" spans="2:65" s="12" customFormat="1" ht="11.25">
      <c r="B270" s="146"/>
      <c r="D270" s="147" t="s">
        <v>154</v>
      </c>
      <c r="E270" s="148" t="s">
        <v>1</v>
      </c>
      <c r="F270" s="149" t="s">
        <v>403</v>
      </c>
      <c r="H270" s="148" t="s">
        <v>1</v>
      </c>
      <c r="I270" s="150"/>
      <c r="L270" s="146"/>
      <c r="M270" s="151"/>
      <c r="T270" s="152"/>
      <c r="AT270" s="148" t="s">
        <v>154</v>
      </c>
      <c r="AU270" s="148" t="s">
        <v>85</v>
      </c>
      <c r="AV270" s="12" t="s">
        <v>83</v>
      </c>
      <c r="AW270" s="12" t="s">
        <v>31</v>
      </c>
      <c r="AX270" s="12" t="s">
        <v>75</v>
      </c>
      <c r="AY270" s="148" t="s">
        <v>136</v>
      </c>
    </row>
    <row r="271" spans="2:65" s="13" customFormat="1" ht="11.25">
      <c r="B271" s="153"/>
      <c r="D271" s="147" t="s">
        <v>154</v>
      </c>
      <c r="E271" s="154" t="s">
        <v>1</v>
      </c>
      <c r="F271" s="155" t="s">
        <v>404</v>
      </c>
      <c r="H271" s="156">
        <v>2.3519999999999999</v>
      </c>
      <c r="I271" s="157"/>
      <c r="L271" s="153"/>
      <c r="M271" s="158"/>
      <c r="T271" s="159"/>
      <c r="AT271" s="154" t="s">
        <v>154</v>
      </c>
      <c r="AU271" s="154" t="s">
        <v>85</v>
      </c>
      <c r="AV271" s="13" t="s">
        <v>85</v>
      </c>
      <c r="AW271" s="13" t="s">
        <v>31</v>
      </c>
      <c r="AX271" s="13" t="s">
        <v>75</v>
      </c>
      <c r="AY271" s="154" t="s">
        <v>136</v>
      </c>
    </row>
    <row r="272" spans="2:65" s="13" customFormat="1" ht="11.25">
      <c r="B272" s="153"/>
      <c r="D272" s="147" t="s">
        <v>154</v>
      </c>
      <c r="E272" s="154" t="s">
        <v>1</v>
      </c>
      <c r="F272" s="155" t="s">
        <v>404</v>
      </c>
      <c r="H272" s="156">
        <v>2.3519999999999999</v>
      </c>
      <c r="I272" s="157"/>
      <c r="L272" s="153"/>
      <c r="M272" s="158"/>
      <c r="T272" s="159"/>
      <c r="AT272" s="154" t="s">
        <v>154</v>
      </c>
      <c r="AU272" s="154" t="s">
        <v>85</v>
      </c>
      <c r="AV272" s="13" t="s">
        <v>85</v>
      </c>
      <c r="AW272" s="13" t="s">
        <v>31</v>
      </c>
      <c r="AX272" s="13" t="s">
        <v>75</v>
      </c>
      <c r="AY272" s="154" t="s">
        <v>136</v>
      </c>
    </row>
    <row r="273" spans="2:65" s="14" customFormat="1" ht="11.25">
      <c r="B273" s="160"/>
      <c r="D273" s="147" t="s">
        <v>154</v>
      </c>
      <c r="E273" s="161" t="s">
        <v>1</v>
      </c>
      <c r="F273" s="162" t="s">
        <v>158</v>
      </c>
      <c r="H273" s="163">
        <v>4.7039999999999997</v>
      </c>
      <c r="I273" s="164"/>
      <c r="L273" s="160"/>
      <c r="M273" s="165"/>
      <c r="T273" s="166"/>
      <c r="AT273" s="161" t="s">
        <v>154</v>
      </c>
      <c r="AU273" s="161" t="s">
        <v>85</v>
      </c>
      <c r="AV273" s="14" t="s">
        <v>143</v>
      </c>
      <c r="AW273" s="14" t="s">
        <v>31</v>
      </c>
      <c r="AX273" s="14" t="s">
        <v>83</v>
      </c>
      <c r="AY273" s="161" t="s">
        <v>136</v>
      </c>
    </row>
    <row r="274" spans="2:65" s="1" customFormat="1" ht="16.5" customHeight="1">
      <c r="B274" s="132"/>
      <c r="C274" s="133" t="s">
        <v>405</v>
      </c>
      <c r="D274" s="133" t="s">
        <v>138</v>
      </c>
      <c r="E274" s="134" t="s">
        <v>406</v>
      </c>
      <c r="F274" s="135" t="s">
        <v>407</v>
      </c>
      <c r="G274" s="136" t="s">
        <v>321</v>
      </c>
      <c r="H274" s="137">
        <v>1</v>
      </c>
      <c r="I274" s="138"/>
      <c r="J274" s="139">
        <f>ROUND(I274*H274,2)</f>
        <v>0</v>
      </c>
      <c r="K274" s="135" t="s">
        <v>1</v>
      </c>
      <c r="L274" s="32"/>
      <c r="M274" s="140" t="s">
        <v>1</v>
      </c>
      <c r="N274" s="141" t="s">
        <v>40</v>
      </c>
      <c r="P274" s="142">
        <f>O274*H274</f>
        <v>0</v>
      </c>
      <c r="Q274" s="142">
        <v>0</v>
      </c>
      <c r="R274" s="142">
        <f>Q274*H274</f>
        <v>0</v>
      </c>
      <c r="S274" s="142">
        <v>0.5</v>
      </c>
      <c r="T274" s="143">
        <f>S274*H274</f>
        <v>0.5</v>
      </c>
      <c r="AR274" s="144" t="s">
        <v>143</v>
      </c>
      <c r="AT274" s="144" t="s">
        <v>138</v>
      </c>
      <c r="AU274" s="144" t="s">
        <v>85</v>
      </c>
      <c r="AY274" s="17" t="s">
        <v>136</v>
      </c>
      <c r="BE274" s="145">
        <f>IF(N274="základní",J274,0)</f>
        <v>0</v>
      </c>
      <c r="BF274" s="145">
        <f>IF(N274="snížená",J274,0)</f>
        <v>0</v>
      </c>
      <c r="BG274" s="145">
        <f>IF(N274="zákl. přenesená",J274,0)</f>
        <v>0</v>
      </c>
      <c r="BH274" s="145">
        <f>IF(N274="sníž. přenesená",J274,0)</f>
        <v>0</v>
      </c>
      <c r="BI274" s="145">
        <f>IF(N274="nulová",J274,0)</f>
        <v>0</v>
      </c>
      <c r="BJ274" s="17" t="s">
        <v>83</v>
      </c>
      <c r="BK274" s="145">
        <f>ROUND(I274*H274,2)</f>
        <v>0</v>
      </c>
      <c r="BL274" s="17" t="s">
        <v>143</v>
      </c>
      <c r="BM274" s="144" t="s">
        <v>408</v>
      </c>
    </row>
    <row r="275" spans="2:65" s="11" customFormat="1" ht="22.9" customHeight="1">
      <c r="B275" s="120"/>
      <c r="D275" s="121" t="s">
        <v>74</v>
      </c>
      <c r="E275" s="130" t="s">
        <v>409</v>
      </c>
      <c r="F275" s="130" t="s">
        <v>410</v>
      </c>
      <c r="I275" s="123"/>
      <c r="J275" s="131">
        <f>BK275</f>
        <v>0</v>
      </c>
      <c r="L275" s="120"/>
      <c r="M275" s="125"/>
      <c r="P275" s="126">
        <f>SUM(P276:P286)</f>
        <v>0</v>
      </c>
      <c r="R275" s="126">
        <f>SUM(R276:R286)</f>
        <v>0</v>
      </c>
      <c r="T275" s="127">
        <f>SUM(T276:T286)</f>
        <v>0</v>
      </c>
      <c r="AR275" s="121" t="s">
        <v>83</v>
      </c>
      <c r="AT275" s="128" t="s">
        <v>74</v>
      </c>
      <c r="AU275" s="128" t="s">
        <v>83</v>
      </c>
      <c r="AY275" s="121" t="s">
        <v>136</v>
      </c>
      <c r="BK275" s="129">
        <f>SUM(BK276:BK286)</f>
        <v>0</v>
      </c>
    </row>
    <row r="276" spans="2:65" s="1" customFormat="1" ht="24.2" customHeight="1">
      <c r="B276" s="132"/>
      <c r="C276" s="133" t="s">
        <v>411</v>
      </c>
      <c r="D276" s="133" t="s">
        <v>138</v>
      </c>
      <c r="E276" s="134" t="s">
        <v>412</v>
      </c>
      <c r="F276" s="135" t="s">
        <v>413</v>
      </c>
      <c r="G276" s="136" t="s">
        <v>200</v>
      </c>
      <c r="H276" s="137">
        <v>224.09399999999999</v>
      </c>
      <c r="I276" s="138"/>
      <c r="J276" s="139">
        <f>ROUND(I276*H276,2)</f>
        <v>0</v>
      </c>
      <c r="K276" s="135" t="s">
        <v>142</v>
      </c>
      <c r="L276" s="32"/>
      <c r="M276" s="140" t="s">
        <v>1</v>
      </c>
      <c r="N276" s="141" t="s">
        <v>40</v>
      </c>
      <c r="P276" s="142">
        <f>O276*H276</f>
        <v>0</v>
      </c>
      <c r="Q276" s="142">
        <v>0</v>
      </c>
      <c r="R276" s="142">
        <f>Q276*H276</f>
        <v>0</v>
      </c>
      <c r="S276" s="142">
        <v>0</v>
      </c>
      <c r="T276" s="143">
        <f>S276*H276</f>
        <v>0</v>
      </c>
      <c r="AR276" s="144" t="s">
        <v>143</v>
      </c>
      <c r="AT276" s="144" t="s">
        <v>138</v>
      </c>
      <c r="AU276" s="144" t="s">
        <v>85</v>
      </c>
      <c r="AY276" s="17" t="s">
        <v>136</v>
      </c>
      <c r="BE276" s="145">
        <f>IF(N276="základní",J276,0)</f>
        <v>0</v>
      </c>
      <c r="BF276" s="145">
        <f>IF(N276="snížená",J276,0)</f>
        <v>0</v>
      </c>
      <c r="BG276" s="145">
        <f>IF(N276="zákl. přenesená",J276,0)</f>
        <v>0</v>
      </c>
      <c r="BH276" s="145">
        <f>IF(N276="sníž. přenesená",J276,0)</f>
        <v>0</v>
      </c>
      <c r="BI276" s="145">
        <f>IF(N276="nulová",J276,0)</f>
        <v>0</v>
      </c>
      <c r="BJ276" s="17" t="s">
        <v>83</v>
      </c>
      <c r="BK276" s="145">
        <f>ROUND(I276*H276,2)</f>
        <v>0</v>
      </c>
      <c r="BL276" s="17" t="s">
        <v>143</v>
      </c>
      <c r="BM276" s="144" t="s">
        <v>414</v>
      </c>
    </row>
    <row r="277" spans="2:65" s="1" customFormat="1" ht="24.2" customHeight="1">
      <c r="B277" s="132"/>
      <c r="C277" s="133" t="s">
        <v>415</v>
      </c>
      <c r="D277" s="133" t="s">
        <v>138</v>
      </c>
      <c r="E277" s="134" t="s">
        <v>416</v>
      </c>
      <c r="F277" s="135" t="s">
        <v>417</v>
      </c>
      <c r="G277" s="136" t="s">
        <v>200</v>
      </c>
      <c r="H277" s="137">
        <v>224.09399999999999</v>
      </c>
      <c r="I277" s="138"/>
      <c r="J277" s="139">
        <f>ROUND(I277*H277,2)</f>
        <v>0</v>
      </c>
      <c r="K277" s="135" t="s">
        <v>142</v>
      </c>
      <c r="L277" s="32"/>
      <c r="M277" s="140" t="s">
        <v>1</v>
      </c>
      <c r="N277" s="141" t="s">
        <v>40</v>
      </c>
      <c r="P277" s="142">
        <f>O277*H277</f>
        <v>0</v>
      </c>
      <c r="Q277" s="142">
        <v>0</v>
      </c>
      <c r="R277" s="142">
        <f>Q277*H277</f>
        <v>0</v>
      </c>
      <c r="S277" s="142">
        <v>0</v>
      </c>
      <c r="T277" s="143">
        <f>S277*H277</f>
        <v>0</v>
      </c>
      <c r="AR277" s="144" t="s">
        <v>143</v>
      </c>
      <c r="AT277" s="144" t="s">
        <v>138</v>
      </c>
      <c r="AU277" s="144" t="s">
        <v>85</v>
      </c>
      <c r="AY277" s="17" t="s">
        <v>136</v>
      </c>
      <c r="BE277" s="145">
        <f>IF(N277="základní",J277,0)</f>
        <v>0</v>
      </c>
      <c r="BF277" s="145">
        <f>IF(N277="snížená",J277,0)</f>
        <v>0</v>
      </c>
      <c r="BG277" s="145">
        <f>IF(N277="zákl. přenesená",J277,0)</f>
        <v>0</v>
      </c>
      <c r="BH277" s="145">
        <f>IF(N277="sníž. přenesená",J277,0)</f>
        <v>0</v>
      </c>
      <c r="BI277" s="145">
        <f>IF(N277="nulová",J277,0)</f>
        <v>0</v>
      </c>
      <c r="BJ277" s="17" t="s">
        <v>83</v>
      </c>
      <c r="BK277" s="145">
        <f>ROUND(I277*H277,2)</f>
        <v>0</v>
      </c>
      <c r="BL277" s="17" t="s">
        <v>143</v>
      </c>
      <c r="BM277" s="144" t="s">
        <v>418</v>
      </c>
    </row>
    <row r="278" spans="2:65" s="1" customFormat="1" ht="24.2" customHeight="1">
      <c r="B278" s="132"/>
      <c r="C278" s="133" t="s">
        <v>419</v>
      </c>
      <c r="D278" s="133" t="s">
        <v>138</v>
      </c>
      <c r="E278" s="134" t="s">
        <v>420</v>
      </c>
      <c r="F278" s="135" t="s">
        <v>421</v>
      </c>
      <c r="G278" s="136" t="s">
        <v>200</v>
      </c>
      <c r="H278" s="137">
        <v>2016.846</v>
      </c>
      <c r="I278" s="138"/>
      <c r="J278" s="139">
        <f>ROUND(I278*H278,2)</f>
        <v>0</v>
      </c>
      <c r="K278" s="135" t="s">
        <v>142</v>
      </c>
      <c r="L278" s="32"/>
      <c r="M278" s="140" t="s">
        <v>1</v>
      </c>
      <c r="N278" s="141" t="s">
        <v>40</v>
      </c>
      <c r="P278" s="142">
        <f>O278*H278</f>
        <v>0</v>
      </c>
      <c r="Q278" s="142">
        <v>0</v>
      </c>
      <c r="R278" s="142">
        <f>Q278*H278</f>
        <v>0</v>
      </c>
      <c r="S278" s="142">
        <v>0</v>
      </c>
      <c r="T278" s="143">
        <f>S278*H278</f>
        <v>0</v>
      </c>
      <c r="AR278" s="144" t="s">
        <v>143</v>
      </c>
      <c r="AT278" s="144" t="s">
        <v>138</v>
      </c>
      <c r="AU278" s="144" t="s">
        <v>85</v>
      </c>
      <c r="AY278" s="17" t="s">
        <v>136</v>
      </c>
      <c r="BE278" s="145">
        <f>IF(N278="základní",J278,0)</f>
        <v>0</v>
      </c>
      <c r="BF278" s="145">
        <f>IF(N278="snížená",J278,0)</f>
        <v>0</v>
      </c>
      <c r="BG278" s="145">
        <f>IF(N278="zákl. přenesená",J278,0)</f>
        <v>0</v>
      </c>
      <c r="BH278" s="145">
        <f>IF(N278="sníž. přenesená",J278,0)</f>
        <v>0</v>
      </c>
      <c r="BI278" s="145">
        <f>IF(N278="nulová",J278,0)</f>
        <v>0</v>
      </c>
      <c r="BJ278" s="17" t="s">
        <v>83</v>
      </c>
      <c r="BK278" s="145">
        <f>ROUND(I278*H278,2)</f>
        <v>0</v>
      </c>
      <c r="BL278" s="17" t="s">
        <v>143</v>
      </c>
      <c r="BM278" s="144" t="s">
        <v>422</v>
      </c>
    </row>
    <row r="279" spans="2:65" s="13" customFormat="1" ht="11.25">
      <c r="B279" s="153"/>
      <c r="D279" s="147" t="s">
        <v>154</v>
      </c>
      <c r="F279" s="155" t="s">
        <v>423</v>
      </c>
      <c r="H279" s="156">
        <v>2016.846</v>
      </c>
      <c r="I279" s="157"/>
      <c r="L279" s="153"/>
      <c r="M279" s="158"/>
      <c r="T279" s="159"/>
      <c r="AT279" s="154" t="s">
        <v>154</v>
      </c>
      <c r="AU279" s="154" t="s">
        <v>85</v>
      </c>
      <c r="AV279" s="13" t="s">
        <v>85</v>
      </c>
      <c r="AW279" s="13" t="s">
        <v>3</v>
      </c>
      <c r="AX279" s="13" t="s">
        <v>83</v>
      </c>
      <c r="AY279" s="154" t="s">
        <v>136</v>
      </c>
    </row>
    <row r="280" spans="2:65" s="1" customFormat="1" ht="37.9" customHeight="1">
      <c r="B280" s="132"/>
      <c r="C280" s="133" t="s">
        <v>424</v>
      </c>
      <c r="D280" s="133" t="s">
        <v>138</v>
      </c>
      <c r="E280" s="134" t="s">
        <v>425</v>
      </c>
      <c r="F280" s="135" t="s">
        <v>426</v>
      </c>
      <c r="G280" s="136" t="s">
        <v>200</v>
      </c>
      <c r="H280" s="137">
        <v>207.36500000000001</v>
      </c>
      <c r="I280" s="138"/>
      <c r="J280" s="139">
        <f t="shared" ref="J280:J286" si="10">ROUND(I280*H280,2)</f>
        <v>0</v>
      </c>
      <c r="K280" s="135" t="s">
        <v>142</v>
      </c>
      <c r="L280" s="32"/>
      <c r="M280" s="140" t="s">
        <v>1</v>
      </c>
      <c r="N280" s="141" t="s">
        <v>40</v>
      </c>
      <c r="P280" s="142">
        <f t="shared" ref="P280:P286" si="11">O280*H280</f>
        <v>0</v>
      </c>
      <c r="Q280" s="142">
        <v>0</v>
      </c>
      <c r="R280" s="142">
        <f t="shared" ref="R280:R286" si="12">Q280*H280</f>
        <v>0</v>
      </c>
      <c r="S280" s="142">
        <v>0</v>
      </c>
      <c r="T280" s="143">
        <f t="shared" ref="T280:T286" si="13">S280*H280</f>
        <v>0</v>
      </c>
      <c r="AR280" s="144" t="s">
        <v>143</v>
      </c>
      <c r="AT280" s="144" t="s">
        <v>138</v>
      </c>
      <c r="AU280" s="144" t="s">
        <v>85</v>
      </c>
      <c r="AY280" s="17" t="s">
        <v>136</v>
      </c>
      <c r="BE280" s="145">
        <f t="shared" ref="BE280:BE286" si="14">IF(N280="základní",J280,0)</f>
        <v>0</v>
      </c>
      <c r="BF280" s="145">
        <f t="shared" ref="BF280:BF286" si="15">IF(N280="snížená",J280,0)</f>
        <v>0</v>
      </c>
      <c r="BG280" s="145">
        <f t="shared" ref="BG280:BG286" si="16">IF(N280="zákl. přenesená",J280,0)</f>
        <v>0</v>
      </c>
      <c r="BH280" s="145">
        <f t="shared" ref="BH280:BH286" si="17">IF(N280="sníž. přenesená",J280,0)</f>
        <v>0</v>
      </c>
      <c r="BI280" s="145">
        <f t="shared" ref="BI280:BI286" si="18">IF(N280="nulová",J280,0)</f>
        <v>0</v>
      </c>
      <c r="BJ280" s="17" t="s">
        <v>83</v>
      </c>
      <c r="BK280" s="145">
        <f t="shared" ref="BK280:BK286" si="19">ROUND(I280*H280,2)</f>
        <v>0</v>
      </c>
      <c r="BL280" s="17" t="s">
        <v>143</v>
      </c>
      <c r="BM280" s="144" t="s">
        <v>427</v>
      </c>
    </row>
    <row r="281" spans="2:65" s="1" customFormat="1" ht="33" customHeight="1">
      <c r="B281" s="132"/>
      <c r="C281" s="133" t="s">
        <v>428</v>
      </c>
      <c r="D281" s="133" t="s">
        <v>138</v>
      </c>
      <c r="E281" s="134" t="s">
        <v>429</v>
      </c>
      <c r="F281" s="135" t="s">
        <v>430</v>
      </c>
      <c r="G281" s="136" t="s">
        <v>200</v>
      </c>
      <c r="H281" s="137">
        <v>8.4670000000000005</v>
      </c>
      <c r="I281" s="138"/>
      <c r="J281" s="139">
        <f t="shared" si="10"/>
        <v>0</v>
      </c>
      <c r="K281" s="135" t="s">
        <v>142</v>
      </c>
      <c r="L281" s="32"/>
      <c r="M281" s="140" t="s">
        <v>1</v>
      </c>
      <c r="N281" s="141" t="s">
        <v>40</v>
      </c>
      <c r="P281" s="142">
        <f t="shared" si="11"/>
        <v>0</v>
      </c>
      <c r="Q281" s="142">
        <v>0</v>
      </c>
      <c r="R281" s="142">
        <f t="shared" si="12"/>
        <v>0</v>
      </c>
      <c r="S281" s="142">
        <v>0</v>
      </c>
      <c r="T281" s="143">
        <f t="shared" si="13"/>
        <v>0</v>
      </c>
      <c r="AR281" s="144" t="s">
        <v>143</v>
      </c>
      <c r="AT281" s="144" t="s">
        <v>138</v>
      </c>
      <c r="AU281" s="144" t="s">
        <v>85</v>
      </c>
      <c r="AY281" s="17" t="s">
        <v>136</v>
      </c>
      <c r="BE281" s="145">
        <f t="shared" si="14"/>
        <v>0</v>
      </c>
      <c r="BF281" s="145">
        <f t="shared" si="15"/>
        <v>0</v>
      </c>
      <c r="BG281" s="145">
        <f t="shared" si="16"/>
        <v>0</v>
      </c>
      <c r="BH281" s="145">
        <f t="shared" si="17"/>
        <v>0</v>
      </c>
      <c r="BI281" s="145">
        <f t="shared" si="18"/>
        <v>0</v>
      </c>
      <c r="BJ281" s="17" t="s">
        <v>83</v>
      </c>
      <c r="BK281" s="145">
        <f t="shared" si="19"/>
        <v>0</v>
      </c>
      <c r="BL281" s="17" t="s">
        <v>143</v>
      </c>
      <c r="BM281" s="144" t="s">
        <v>431</v>
      </c>
    </row>
    <row r="282" spans="2:65" s="1" customFormat="1" ht="37.9" customHeight="1">
      <c r="B282" s="132"/>
      <c r="C282" s="133" t="s">
        <v>432</v>
      </c>
      <c r="D282" s="133" t="s">
        <v>138</v>
      </c>
      <c r="E282" s="134" t="s">
        <v>433</v>
      </c>
      <c r="F282" s="135" t="s">
        <v>434</v>
      </c>
      <c r="G282" s="136" t="s">
        <v>200</v>
      </c>
      <c r="H282" s="137">
        <v>5.4779999999999998</v>
      </c>
      <c r="I282" s="138"/>
      <c r="J282" s="139">
        <f t="shared" si="10"/>
        <v>0</v>
      </c>
      <c r="K282" s="135" t="s">
        <v>142</v>
      </c>
      <c r="L282" s="32"/>
      <c r="M282" s="140" t="s">
        <v>1</v>
      </c>
      <c r="N282" s="141" t="s">
        <v>40</v>
      </c>
      <c r="P282" s="142">
        <f t="shared" si="11"/>
        <v>0</v>
      </c>
      <c r="Q282" s="142">
        <v>0</v>
      </c>
      <c r="R282" s="142">
        <f t="shared" si="12"/>
        <v>0</v>
      </c>
      <c r="S282" s="142">
        <v>0</v>
      </c>
      <c r="T282" s="143">
        <f t="shared" si="13"/>
        <v>0</v>
      </c>
      <c r="AR282" s="144" t="s">
        <v>143</v>
      </c>
      <c r="AT282" s="144" t="s">
        <v>138</v>
      </c>
      <c r="AU282" s="144" t="s">
        <v>85</v>
      </c>
      <c r="AY282" s="17" t="s">
        <v>136</v>
      </c>
      <c r="BE282" s="145">
        <f t="shared" si="14"/>
        <v>0</v>
      </c>
      <c r="BF282" s="145">
        <f t="shared" si="15"/>
        <v>0</v>
      </c>
      <c r="BG282" s="145">
        <f t="shared" si="16"/>
        <v>0</v>
      </c>
      <c r="BH282" s="145">
        <f t="shared" si="17"/>
        <v>0</v>
      </c>
      <c r="BI282" s="145">
        <f t="shared" si="18"/>
        <v>0</v>
      </c>
      <c r="BJ282" s="17" t="s">
        <v>83</v>
      </c>
      <c r="BK282" s="145">
        <f t="shared" si="19"/>
        <v>0</v>
      </c>
      <c r="BL282" s="17" t="s">
        <v>143</v>
      </c>
      <c r="BM282" s="144" t="s">
        <v>435</v>
      </c>
    </row>
    <row r="283" spans="2:65" s="1" customFormat="1" ht="33" customHeight="1">
      <c r="B283" s="132"/>
      <c r="C283" s="133" t="s">
        <v>436</v>
      </c>
      <c r="D283" s="133" t="s">
        <v>138</v>
      </c>
      <c r="E283" s="134" t="s">
        <v>437</v>
      </c>
      <c r="F283" s="135" t="s">
        <v>438</v>
      </c>
      <c r="G283" s="136" t="s">
        <v>200</v>
      </c>
      <c r="H283" s="137">
        <v>1.544</v>
      </c>
      <c r="I283" s="138"/>
      <c r="J283" s="139">
        <f t="shared" si="10"/>
        <v>0</v>
      </c>
      <c r="K283" s="135" t="s">
        <v>142</v>
      </c>
      <c r="L283" s="32"/>
      <c r="M283" s="140" t="s">
        <v>1</v>
      </c>
      <c r="N283" s="141" t="s">
        <v>40</v>
      </c>
      <c r="P283" s="142">
        <f t="shared" si="11"/>
        <v>0</v>
      </c>
      <c r="Q283" s="142">
        <v>0</v>
      </c>
      <c r="R283" s="142">
        <f t="shared" si="12"/>
        <v>0</v>
      </c>
      <c r="S283" s="142">
        <v>0</v>
      </c>
      <c r="T283" s="143">
        <f t="shared" si="13"/>
        <v>0</v>
      </c>
      <c r="AR283" s="144" t="s">
        <v>143</v>
      </c>
      <c r="AT283" s="144" t="s">
        <v>138</v>
      </c>
      <c r="AU283" s="144" t="s">
        <v>85</v>
      </c>
      <c r="AY283" s="17" t="s">
        <v>136</v>
      </c>
      <c r="BE283" s="145">
        <f t="shared" si="14"/>
        <v>0</v>
      </c>
      <c r="BF283" s="145">
        <f t="shared" si="15"/>
        <v>0</v>
      </c>
      <c r="BG283" s="145">
        <f t="shared" si="16"/>
        <v>0</v>
      </c>
      <c r="BH283" s="145">
        <f t="shared" si="17"/>
        <v>0</v>
      </c>
      <c r="BI283" s="145">
        <f t="shared" si="18"/>
        <v>0</v>
      </c>
      <c r="BJ283" s="17" t="s">
        <v>83</v>
      </c>
      <c r="BK283" s="145">
        <f t="shared" si="19"/>
        <v>0</v>
      </c>
      <c r="BL283" s="17" t="s">
        <v>143</v>
      </c>
      <c r="BM283" s="144" t="s">
        <v>439</v>
      </c>
    </row>
    <row r="284" spans="2:65" s="1" customFormat="1" ht="24.2" customHeight="1">
      <c r="B284" s="132"/>
      <c r="C284" s="133" t="s">
        <v>440</v>
      </c>
      <c r="D284" s="133" t="s">
        <v>138</v>
      </c>
      <c r="E284" s="134" t="s">
        <v>441</v>
      </c>
      <c r="F284" s="135" t="s">
        <v>442</v>
      </c>
      <c r="G284" s="136" t="s">
        <v>200</v>
      </c>
      <c r="H284" s="137">
        <v>0.14000000000000001</v>
      </c>
      <c r="I284" s="138"/>
      <c r="J284" s="139">
        <f t="shared" si="10"/>
        <v>0</v>
      </c>
      <c r="K284" s="135" t="s">
        <v>142</v>
      </c>
      <c r="L284" s="32"/>
      <c r="M284" s="140" t="s">
        <v>1</v>
      </c>
      <c r="N284" s="141" t="s">
        <v>40</v>
      </c>
      <c r="P284" s="142">
        <f t="shared" si="11"/>
        <v>0</v>
      </c>
      <c r="Q284" s="142">
        <v>0</v>
      </c>
      <c r="R284" s="142">
        <f t="shared" si="12"/>
        <v>0</v>
      </c>
      <c r="S284" s="142">
        <v>0</v>
      </c>
      <c r="T284" s="143">
        <f t="shared" si="13"/>
        <v>0</v>
      </c>
      <c r="AR284" s="144" t="s">
        <v>143</v>
      </c>
      <c r="AT284" s="144" t="s">
        <v>138</v>
      </c>
      <c r="AU284" s="144" t="s">
        <v>85</v>
      </c>
      <c r="AY284" s="17" t="s">
        <v>136</v>
      </c>
      <c r="BE284" s="145">
        <f t="shared" si="14"/>
        <v>0</v>
      </c>
      <c r="BF284" s="145">
        <f t="shared" si="15"/>
        <v>0</v>
      </c>
      <c r="BG284" s="145">
        <f t="shared" si="16"/>
        <v>0</v>
      </c>
      <c r="BH284" s="145">
        <f t="shared" si="17"/>
        <v>0</v>
      </c>
      <c r="BI284" s="145">
        <f t="shared" si="18"/>
        <v>0</v>
      </c>
      <c r="BJ284" s="17" t="s">
        <v>83</v>
      </c>
      <c r="BK284" s="145">
        <f t="shared" si="19"/>
        <v>0</v>
      </c>
      <c r="BL284" s="17" t="s">
        <v>143</v>
      </c>
      <c r="BM284" s="144" t="s">
        <v>443</v>
      </c>
    </row>
    <row r="285" spans="2:65" s="1" customFormat="1" ht="37.9" customHeight="1">
      <c r="B285" s="132"/>
      <c r="C285" s="133" t="s">
        <v>444</v>
      </c>
      <c r="D285" s="133" t="s">
        <v>138</v>
      </c>
      <c r="E285" s="134" t="s">
        <v>445</v>
      </c>
      <c r="F285" s="135" t="s">
        <v>446</v>
      </c>
      <c r="G285" s="136" t="s">
        <v>200</v>
      </c>
      <c r="H285" s="137">
        <v>0.64</v>
      </c>
      <c r="I285" s="138"/>
      <c r="J285" s="139">
        <f t="shared" si="10"/>
        <v>0</v>
      </c>
      <c r="K285" s="135" t="s">
        <v>142</v>
      </c>
      <c r="L285" s="32"/>
      <c r="M285" s="140" t="s">
        <v>1</v>
      </c>
      <c r="N285" s="141" t="s">
        <v>40</v>
      </c>
      <c r="P285" s="142">
        <f t="shared" si="11"/>
        <v>0</v>
      </c>
      <c r="Q285" s="142">
        <v>0</v>
      </c>
      <c r="R285" s="142">
        <f t="shared" si="12"/>
        <v>0</v>
      </c>
      <c r="S285" s="142">
        <v>0</v>
      </c>
      <c r="T285" s="143">
        <f t="shared" si="13"/>
        <v>0</v>
      </c>
      <c r="AR285" s="144" t="s">
        <v>143</v>
      </c>
      <c r="AT285" s="144" t="s">
        <v>138</v>
      </c>
      <c r="AU285" s="144" t="s">
        <v>85</v>
      </c>
      <c r="AY285" s="17" t="s">
        <v>136</v>
      </c>
      <c r="BE285" s="145">
        <f t="shared" si="14"/>
        <v>0</v>
      </c>
      <c r="BF285" s="145">
        <f t="shared" si="15"/>
        <v>0</v>
      </c>
      <c r="BG285" s="145">
        <f t="shared" si="16"/>
        <v>0</v>
      </c>
      <c r="BH285" s="145">
        <f t="shared" si="17"/>
        <v>0</v>
      </c>
      <c r="BI285" s="145">
        <f t="shared" si="18"/>
        <v>0</v>
      </c>
      <c r="BJ285" s="17" t="s">
        <v>83</v>
      </c>
      <c r="BK285" s="145">
        <f t="shared" si="19"/>
        <v>0</v>
      </c>
      <c r="BL285" s="17" t="s">
        <v>143</v>
      </c>
      <c r="BM285" s="144" t="s">
        <v>447</v>
      </c>
    </row>
    <row r="286" spans="2:65" s="1" customFormat="1" ht="44.25" customHeight="1">
      <c r="B286" s="132"/>
      <c r="C286" s="133" t="s">
        <v>448</v>
      </c>
      <c r="D286" s="133" t="s">
        <v>138</v>
      </c>
      <c r="E286" s="134" t="s">
        <v>449</v>
      </c>
      <c r="F286" s="135" t="s">
        <v>450</v>
      </c>
      <c r="G286" s="136" t="s">
        <v>200</v>
      </c>
      <c r="H286" s="137">
        <v>0.83</v>
      </c>
      <c r="I286" s="138"/>
      <c r="J286" s="139">
        <f t="shared" si="10"/>
        <v>0</v>
      </c>
      <c r="K286" s="135" t="s">
        <v>142</v>
      </c>
      <c r="L286" s="32"/>
      <c r="M286" s="140" t="s">
        <v>1</v>
      </c>
      <c r="N286" s="141" t="s">
        <v>40</v>
      </c>
      <c r="P286" s="142">
        <f t="shared" si="11"/>
        <v>0</v>
      </c>
      <c r="Q286" s="142">
        <v>0</v>
      </c>
      <c r="R286" s="142">
        <f t="shared" si="12"/>
        <v>0</v>
      </c>
      <c r="S286" s="142">
        <v>0</v>
      </c>
      <c r="T286" s="143">
        <f t="shared" si="13"/>
        <v>0</v>
      </c>
      <c r="AR286" s="144" t="s">
        <v>143</v>
      </c>
      <c r="AT286" s="144" t="s">
        <v>138</v>
      </c>
      <c r="AU286" s="144" t="s">
        <v>85</v>
      </c>
      <c r="AY286" s="17" t="s">
        <v>136</v>
      </c>
      <c r="BE286" s="145">
        <f t="shared" si="14"/>
        <v>0</v>
      </c>
      <c r="BF286" s="145">
        <f t="shared" si="15"/>
        <v>0</v>
      </c>
      <c r="BG286" s="145">
        <f t="shared" si="16"/>
        <v>0</v>
      </c>
      <c r="BH286" s="145">
        <f t="shared" si="17"/>
        <v>0</v>
      </c>
      <c r="BI286" s="145">
        <f t="shared" si="18"/>
        <v>0</v>
      </c>
      <c r="BJ286" s="17" t="s">
        <v>83</v>
      </c>
      <c r="BK286" s="145">
        <f t="shared" si="19"/>
        <v>0</v>
      </c>
      <c r="BL286" s="17" t="s">
        <v>143</v>
      </c>
      <c r="BM286" s="144" t="s">
        <v>451</v>
      </c>
    </row>
    <row r="287" spans="2:65" s="11" customFormat="1" ht="22.9" customHeight="1">
      <c r="B287" s="120"/>
      <c r="D287" s="121" t="s">
        <v>74</v>
      </c>
      <c r="E287" s="130" t="s">
        <v>452</v>
      </c>
      <c r="F287" s="130" t="s">
        <v>453</v>
      </c>
      <c r="I287" s="123"/>
      <c r="J287" s="131">
        <f>BK287</f>
        <v>0</v>
      </c>
      <c r="L287" s="120"/>
      <c r="M287" s="125"/>
      <c r="P287" s="126">
        <f>P288</f>
        <v>0</v>
      </c>
      <c r="R287" s="126">
        <f>R288</f>
        <v>0</v>
      </c>
      <c r="T287" s="127">
        <f>T288</f>
        <v>0</v>
      </c>
      <c r="AR287" s="121" t="s">
        <v>83</v>
      </c>
      <c r="AT287" s="128" t="s">
        <v>74</v>
      </c>
      <c r="AU287" s="128" t="s">
        <v>83</v>
      </c>
      <c r="AY287" s="121" t="s">
        <v>136</v>
      </c>
      <c r="BK287" s="129">
        <f>BK288</f>
        <v>0</v>
      </c>
    </row>
    <row r="288" spans="2:65" s="1" customFormat="1" ht="24.2" customHeight="1">
      <c r="B288" s="132"/>
      <c r="C288" s="133" t="s">
        <v>454</v>
      </c>
      <c r="D288" s="133" t="s">
        <v>138</v>
      </c>
      <c r="E288" s="134" t="s">
        <v>455</v>
      </c>
      <c r="F288" s="135" t="s">
        <v>456</v>
      </c>
      <c r="G288" s="136" t="s">
        <v>200</v>
      </c>
      <c r="H288" s="137">
        <v>24.419</v>
      </c>
      <c r="I288" s="138"/>
      <c r="J288" s="139">
        <f>ROUND(I288*H288,2)</f>
        <v>0</v>
      </c>
      <c r="K288" s="135" t="s">
        <v>142</v>
      </c>
      <c r="L288" s="32"/>
      <c r="M288" s="140" t="s">
        <v>1</v>
      </c>
      <c r="N288" s="141" t="s">
        <v>40</v>
      </c>
      <c r="P288" s="142">
        <f>O288*H288</f>
        <v>0</v>
      </c>
      <c r="Q288" s="142">
        <v>0</v>
      </c>
      <c r="R288" s="142">
        <f>Q288*H288</f>
        <v>0</v>
      </c>
      <c r="S288" s="142">
        <v>0</v>
      </c>
      <c r="T288" s="143">
        <f>S288*H288</f>
        <v>0</v>
      </c>
      <c r="AR288" s="144" t="s">
        <v>143</v>
      </c>
      <c r="AT288" s="144" t="s">
        <v>138</v>
      </c>
      <c r="AU288" s="144" t="s">
        <v>85</v>
      </c>
      <c r="AY288" s="17" t="s">
        <v>136</v>
      </c>
      <c r="BE288" s="145">
        <f>IF(N288="základní",J288,0)</f>
        <v>0</v>
      </c>
      <c r="BF288" s="145">
        <f>IF(N288="snížená",J288,0)</f>
        <v>0</v>
      </c>
      <c r="BG288" s="145">
        <f>IF(N288="zákl. přenesená",J288,0)</f>
        <v>0</v>
      </c>
      <c r="BH288" s="145">
        <f>IF(N288="sníž. přenesená",J288,0)</f>
        <v>0</v>
      </c>
      <c r="BI288" s="145">
        <f>IF(N288="nulová",J288,0)</f>
        <v>0</v>
      </c>
      <c r="BJ288" s="17" t="s">
        <v>83</v>
      </c>
      <c r="BK288" s="145">
        <f>ROUND(I288*H288,2)</f>
        <v>0</v>
      </c>
      <c r="BL288" s="17" t="s">
        <v>143</v>
      </c>
      <c r="BM288" s="144" t="s">
        <v>457</v>
      </c>
    </row>
    <row r="289" spans="2:65" s="11" customFormat="1" ht="25.9" customHeight="1">
      <c r="B289" s="120"/>
      <c r="D289" s="121" t="s">
        <v>74</v>
      </c>
      <c r="E289" s="122" t="s">
        <v>458</v>
      </c>
      <c r="F289" s="122" t="s">
        <v>459</v>
      </c>
      <c r="I289" s="123"/>
      <c r="J289" s="124">
        <f>BK289</f>
        <v>0</v>
      </c>
      <c r="L289" s="120"/>
      <c r="M289" s="125"/>
      <c r="P289" s="126">
        <f>P290+P294+P302</f>
        <v>0</v>
      </c>
      <c r="R289" s="126">
        <f>R290+R294+R302</f>
        <v>0</v>
      </c>
      <c r="T289" s="127">
        <f>T290+T294+T302</f>
        <v>7.7616399999999999</v>
      </c>
      <c r="AR289" s="121" t="s">
        <v>85</v>
      </c>
      <c r="AT289" s="128" t="s">
        <v>74</v>
      </c>
      <c r="AU289" s="128" t="s">
        <v>75</v>
      </c>
      <c r="AY289" s="121" t="s">
        <v>136</v>
      </c>
      <c r="BK289" s="129">
        <f>BK290+BK294+BK302</f>
        <v>0</v>
      </c>
    </row>
    <row r="290" spans="2:65" s="11" customFormat="1" ht="22.9" customHeight="1">
      <c r="B290" s="120"/>
      <c r="D290" s="121" t="s">
        <v>74</v>
      </c>
      <c r="E290" s="130" t="s">
        <v>460</v>
      </c>
      <c r="F290" s="130" t="s">
        <v>461</v>
      </c>
      <c r="I290" s="123"/>
      <c r="J290" s="131">
        <f>BK290</f>
        <v>0</v>
      </c>
      <c r="L290" s="120"/>
      <c r="M290" s="125"/>
      <c r="P290" s="126">
        <f>SUM(P291:P293)</f>
        <v>0</v>
      </c>
      <c r="R290" s="126">
        <f>SUM(R291:R293)</f>
        <v>0</v>
      </c>
      <c r="T290" s="127">
        <f>SUM(T291:T293)</f>
        <v>0.13999999999999999</v>
      </c>
      <c r="AR290" s="121" t="s">
        <v>85</v>
      </c>
      <c r="AT290" s="128" t="s">
        <v>74</v>
      </c>
      <c r="AU290" s="128" t="s">
        <v>83</v>
      </c>
      <c r="AY290" s="121" t="s">
        <v>136</v>
      </c>
      <c r="BK290" s="129">
        <f>SUM(BK291:BK293)</f>
        <v>0</v>
      </c>
    </row>
    <row r="291" spans="2:65" s="1" customFormat="1" ht="24.2" customHeight="1">
      <c r="B291" s="132"/>
      <c r="C291" s="133" t="s">
        <v>462</v>
      </c>
      <c r="D291" s="133" t="s">
        <v>138</v>
      </c>
      <c r="E291" s="134" t="s">
        <v>463</v>
      </c>
      <c r="F291" s="135" t="s">
        <v>464</v>
      </c>
      <c r="G291" s="136" t="s">
        <v>170</v>
      </c>
      <c r="H291" s="137">
        <v>100</v>
      </c>
      <c r="I291" s="138"/>
      <c r="J291" s="139">
        <f>ROUND(I291*H291,2)</f>
        <v>0</v>
      </c>
      <c r="K291" s="135" t="s">
        <v>142</v>
      </c>
      <c r="L291" s="32"/>
      <c r="M291" s="140" t="s">
        <v>1</v>
      </c>
      <c r="N291" s="141" t="s">
        <v>40</v>
      </c>
      <c r="P291" s="142">
        <f>O291*H291</f>
        <v>0</v>
      </c>
      <c r="Q291" s="142">
        <v>0</v>
      </c>
      <c r="R291" s="142">
        <f>Q291*H291</f>
        <v>0</v>
      </c>
      <c r="S291" s="142">
        <v>1.4E-3</v>
      </c>
      <c r="T291" s="143">
        <f>S291*H291</f>
        <v>0.13999999999999999</v>
      </c>
      <c r="AR291" s="144" t="s">
        <v>235</v>
      </c>
      <c r="AT291" s="144" t="s">
        <v>138</v>
      </c>
      <c r="AU291" s="144" t="s">
        <v>85</v>
      </c>
      <c r="AY291" s="17" t="s">
        <v>136</v>
      </c>
      <c r="BE291" s="145">
        <f>IF(N291="základní",J291,0)</f>
        <v>0</v>
      </c>
      <c r="BF291" s="145">
        <f>IF(N291="snížená",J291,0)</f>
        <v>0</v>
      </c>
      <c r="BG291" s="145">
        <f>IF(N291="zákl. přenesená",J291,0)</f>
        <v>0</v>
      </c>
      <c r="BH291" s="145">
        <f>IF(N291="sníž. přenesená",J291,0)</f>
        <v>0</v>
      </c>
      <c r="BI291" s="145">
        <f>IF(N291="nulová",J291,0)</f>
        <v>0</v>
      </c>
      <c r="BJ291" s="17" t="s">
        <v>83</v>
      </c>
      <c r="BK291" s="145">
        <f>ROUND(I291*H291,2)</f>
        <v>0</v>
      </c>
      <c r="BL291" s="17" t="s">
        <v>235</v>
      </c>
      <c r="BM291" s="144" t="s">
        <v>465</v>
      </c>
    </row>
    <row r="292" spans="2:65" s="12" customFormat="1" ht="11.25">
      <c r="B292" s="146"/>
      <c r="D292" s="147" t="s">
        <v>154</v>
      </c>
      <c r="E292" s="148" t="s">
        <v>1</v>
      </c>
      <c r="F292" s="149" t="s">
        <v>391</v>
      </c>
      <c r="H292" s="148" t="s">
        <v>1</v>
      </c>
      <c r="I292" s="150"/>
      <c r="L292" s="146"/>
      <c r="M292" s="151"/>
      <c r="T292" s="152"/>
      <c r="AT292" s="148" t="s">
        <v>154</v>
      </c>
      <c r="AU292" s="148" t="s">
        <v>85</v>
      </c>
      <c r="AV292" s="12" t="s">
        <v>83</v>
      </c>
      <c r="AW292" s="12" t="s">
        <v>31</v>
      </c>
      <c r="AX292" s="12" t="s">
        <v>75</v>
      </c>
      <c r="AY292" s="148" t="s">
        <v>136</v>
      </c>
    </row>
    <row r="293" spans="2:65" s="13" customFormat="1" ht="11.25">
      <c r="B293" s="153"/>
      <c r="D293" s="147" t="s">
        <v>154</v>
      </c>
      <c r="E293" s="154" t="s">
        <v>1</v>
      </c>
      <c r="F293" s="155" t="s">
        <v>466</v>
      </c>
      <c r="H293" s="156">
        <v>100</v>
      </c>
      <c r="I293" s="157"/>
      <c r="L293" s="153"/>
      <c r="M293" s="158"/>
      <c r="T293" s="159"/>
      <c r="AT293" s="154" t="s">
        <v>154</v>
      </c>
      <c r="AU293" s="154" t="s">
        <v>85</v>
      </c>
      <c r="AV293" s="13" t="s">
        <v>85</v>
      </c>
      <c r="AW293" s="13" t="s">
        <v>31</v>
      </c>
      <c r="AX293" s="13" t="s">
        <v>83</v>
      </c>
      <c r="AY293" s="154" t="s">
        <v>136</v>
      </c>
    </row>
    <row r="294" spans="2:65" s="11" customFormat="1" ht="22.9" customHeight="1">
      <c r="B294" s="120"/>
      <c r="D294" s="121" t="s">
        <v>74</v>
      </c>
      <c r="E294" s="130" t="s">
        <v>467</v>
      </c>
      <c r="F294" s="130" t="s">
        <v>468</v>
      </c>
      <c r="I294" s="123"/>
      <c r="J294" s="131">
        <f>BK294</f>
        <v>0</v>
      </c>
      <c r="L294" s="120"/>
      <c r="M294" s="125"/>
      <c r="P294" s="126">
        <f>SUM(P295:P301)</f>
        <v>0</v>
      </c>
      <c r="R294" s="126">
        <f>SUM(R295:R301)</f>
        <v>0</v>
      </c>
      <c r="T294" s="127">
        <f>SUM(T295:T301)</f>
        <v>2.1440000000000001</v>
      </c>
      <c r="AR294" s="121" t="s">
        <v>85</v>
      </c>
      <c r="AT294" s="128" t="s">
        <v>74</v>
      </c>
      <c r="AU294" s="128" t="s">
        <v>83</v>
      </c>
      <c r="AY294" s="121" t="s">
        <v>136</v>
      </c>
      <c r="BK294" s="129">
        <f>SUM(BK295:BK301)</f>
        <v>0</v>
      </c>
    </row>
    <row r="295" spans="2:65" s="1" customFormat="1" ht="24.2" customHeight="1">
      <c r="B295" s="132"/>
      <c r="C295" s="133" t="s">
        <v>469</v>
      </c>
      <c r="D295" s="133" t="s">
        <v>138</v>
      </c>
      <c r="E295" s="134" t="s">
        <v>470</v>
      </c>
      <c r="F295" s="135" t="s">
        <v>471</v>
      </c>
      <c r="G295" s="136" t="s">
        <v>246</v>
      </c>
      <c r="H295" s="137">
        <v>193</v>
      </c>
      <c r="I295" s="138"/>
      <c r="J295" s="139">
        <f>ROUND(I295*H295,2)</f>
        <v>0</v>
      </c>
      <c r="K295" s="135" t="s">
        <v>142</v>
      </c>
      <c r="L295" s="32"/>
      <c r="M295" s="140" t="s">
        <v>1</v>
      </c>
      <c r="N295" s="141" t="s">
        <v>40</v>
      </c>
      <c r="P295" s="142">
        <f>O295*H295</f>
        <v>0</v>
      </c>
      <c r="Q295" s="142">
        <v>0</v>
      </c>
      <c r="R295" s="142">
        <f>Q295*H295</f>
        <v>0</v>
      </c>
      <c r="S295" s="142">
        <v>8.0000000000000002E-3</v>
      </c>
      <c r="T295" s="143">
        <f>S295*H295</f>
        <v>1.544</v>
      </c>
      <c r="AR295" s="144" t="s">
        <v>235</v>
      </c>
      <c r="AT295" s="144" t="s">
        <v>138</v>
      </c>
      <c r="AU295" s="144" t="s">
        <v>85</v>
      </c>
      <c r="AY295" s="17" t="s">
        <v>136</v>
      </c>
      <c r="BE295" s="145">
        <f>IF(N295="základní",J295,0)</f>
        <v>0</v>
      </c>
      <c r="BF295" s="145">
        <f>IF(N295="snížená",J295,0)</f>
        <v>0</v>
      </c>
      <c r="BG295" s="145">
        <f>IF(N295="zákl. přenesená",J295,0)</f>
        <v>0</v>
      </c>
      <c r="BH295" s="145">
        <f>IF(N295="sníž. přenesená",J295,0)</f>
        <v>0</v>
      </c>
      <c r="BI295" s="145">
        <f>IF(N295="nulová",J295,0)</f>
        <v>0</v>
      </c>
      <c r="BJ295" s="17" t="s">
        <v>83</v>
      </c>
      <c r="BK295" s="145">
        <f>ROUND(I295*H295,2)</f>
        <v>0</v>
      </c>
      <c r="BL295" s="17" t="s">
        <v>235</v>
      </c>
      <c r="BM295" s="144" t="s">
        <v>472</v>
      </c>
    </row>
    <row r="296" spans="2:65" s="12" customFormat="1" ht="11.25">
      <c r="B296" s="146"/>
      <c r="D296" s="147" t="s">
        <v>154</v>
      </c>
      <c r="E296" s="148" t="s">
        <v>1</v>
      </c>
      <c r="F296" s="149" t="s">
        <v>391</v>
      </c>
      <c r="H296" s="148" t="s">
        <v>1</v>
      </c>
      <c r="I296" s="150"/>
      <c r="L296" s="146"/>
      <c r="M296" s="151"/>
      <c r="T296" s="152"/>
      <c r="AT296" s="148" t="s">
        <v>154</v>
      </c>
      <c r="AU296" s="148" t="s">
        <v>85</v>
      </c>
      <c r="AV296" s="12" t="s">
        <v>83</v>
      </c>
      <c r="AW296" s="12" t="s">
        <v>31</v>
      </c>
      <c r="AX296" s="12" t="s">
        <v>75</v>
      </c>
      <c r="AY296" s="148" t="s">
        <v>136</v>
      </c>
    </row>
    <row r="297" spans="2:65" s="13" customFormat="1" ht="11.25">
      <c r="B297" s="153"/>
      <c r="D297" s="147" t="s">
        <v>154</v>
      </c>
      <c r="E297" s="154" t="s">
        <v>1</v>
      </c>
      <c r="F297" s="155" t="s">
        <v>473</v>
      </c>
      <c r="H297" s="156">
        <v>130</v>
      </c>
      <c r="I297" s="157"/>
      <c r="L297" s="153"/>
      <c r="M297" s="158"/>
      <c r="T297" s="159"/>
      <c r="AT297" s="154" t="s">
        <v>154</v>
      </c>
      <c r="AU297" s="154" t="s">
        <v>85</v>
      </c>
      <c r="AV297" s="13" t="s">
        <v>85</v>
      </c>
      <c r="AW297" s="13" t="s">
        <v>31</v>
      </c>
      <c r="AX297" s="13" t="s">
        <v>75</v>
      </c>
      <c r="AY297" s="154" t="s">
        <v>136</v>
      </c>
    </row>
    <row r="298" spans="2:65" s="13" customFormat="1" ht="11.25">
      <c r="B298" s="153"/>
      <c r="D298" s="147" t="s">
        <v>154</v>
      </c>
      <c r="E298" s="154" t="s">
        <v>1</v>
      </c>
      <c r="F298" s="155" t="s">
        <v>474</v>
      </c>
      <c r="H298" s="156">
        <v>39</v>
      </c>
      <c r="I298" s="157"/>
      <c r="L298" s="153"/>
      <c r="M298" s="158"/>
      <c r="T298" s="159"/>
      <c r="AT298" s="154" t="s">
        <v>154</v>
      </c>
      <c r="AU298" s="154" t="s">
        <v>85</v>
      </c>
      <c r="AV298" s="13" t="s">
        <v>85</v>
      </c>
      <c r="AW298" s="13" t="s">
        <v>31</v>
      </c>
      <c r="AX298" s="13" t="s">
        <v>75</v>
      </c>
      <c r="AY298" s="154" t="s">
        <v>136</v>
      </c>
    </row>
    <row r="299" spans="2:65" s="13" customFormat="1" ht="11.25">
      <c r="B299" s="153"/>
      <c r="D299" s="147" t="s">
        <v>154</v>
      </c>
      <c r="E299" s="154" t="s">
        <v>1</v>
      </c>
      <c r="F299" s="155" t="s">
        <v>475</v>
      </c>
      <c r="H299" s="156">
        <v>24</v>
      </c>
      <c r="I299" s="157"/>
      <c r="L299" s="153"/>
      <c r="M299" s="158"/>
      <c r="T299" s="159"/>
      <c r="AT299" s="154" t="s">
        <v>154</v>
      </c>
      <c r="AU299" s="154" t="s">
        <v>85</v>
      </c>
      <c r="AV299" s="13" t="s">
        <v>85</v>
      </c>
      <c r="AW299" s="13" t="s">
        <v>31</v>
      </c>
      <c r="AX299" s="13" t="s">
        <v>75</v>
      </c>
      <c r="AY299" s="154" t="s">
        <v>136</v>
      </c>
    </row>
    <row r="300" spans="2:65" s="14" customFormat="1" ht="11.25">
      <c r="B300" s="160"/>
      <c r="D300" s="147" t="s">
        <v>154</v>
      </c>
      <c r="E300" s="161" t="s">
        <v>1</v>
      </c>
      <c r="F300" s="162" t="s">
        <v>158</v>
      </c>
      <c r="H300" s="163">
        <v>193</v>
      </c>
      <c r="I300" s="164"/>
      <c r="L300" s="160"/>
      <c r="M300" s="165"/>
      <c r="T300" s="166"/>
      <c r="AT300" s="161" t="s">
        <v>154</v>
      </c>
      <c r="AU300" s="161" t="s">
        <v>85</v>
      </c>
      <c r="AV300" s="14" t="s">
        <v>143</v>
      </c>
      <c r="AW300" s="14" t="s">
        <v>31</v>
      </c>
      <c r="AX300" s="14" t="s">
        <v>83</v>
      </c>
      <c r="AY300" s="161" t="s">
        <v>136</v>
      </c>
    </row>
    <row r="301" spans="2:65" s="1" customFormat="1" ht="24.2" customHeight="1">
      <c r="B301" s="132"/>
      <c r="C301" s="133" t="s">
        <v>476</v>
      </c>
      <c r="D301" s="133" t="s">
        <v>138</v>
      </c>
      <c r="E301" s="134" t="s">
        <v>477</v>
      </c>
      <c r="F301" s="135" t="s">
        <v>478</v>
      </c>
      <c r="G301" s="136" t="s">
        <v>170</v>
      </c>
      <c r="H301" s="137">
        <v>120</v>
      </c>
      <c r="I301" s="138"/>
      <c r="J301" s="139">
        <f>ROUND(I301*H301,2)</f>
        <v>0</v>
      </c>
      <c r="K301" s="135" t="s">
        <v>142</v>
      </c>
      <c r="L301" s="32"/>
      <c r="M301" s="140" t="s">
        <v>1</v>
      </c>
      <c r="N301" s="141" t="s">
        <v>40</v>
      </c>
      <c r="P301" s="142">
        <f>O301*H301</f>
        <v>0</v>
      </c>
      <c r="Q301" s="142">
        <v>0</v>
      </c>
      <c r="R301" s="142">
        <f>Q301*H301</f>
        <v>0</v>
      </c>
      <c r="S301" s="142">
        <v>5.0000000000000001E-3</v>
      </c>
      <c r="T301" s="143">
        <f>S301*H301</f>
        <v>0.6</v>
      </c>
      <c r="AR301" s="144" t="s">
        <v>235</v>
      </c>
      <c r="AT301" s="144" t="s">
        <v>138</v>
      </c>
      <c r="AU301" s="144" t="s">
        <v>85</v>
      </c>
      <c r="AY301" s="17" t="s">
        <v>136</v>
      </c>
      <c r="BE301" s="145">
        <f>IF(N301="základní",J301,0)</f>
        <v>0</v>
      </c>
      <c r="BF301" s="145">
        <f>IF(N301="snížená",J301,0)</f>
        <v>0</v>
      </c>
      <c r="BG301" s="145">
        <f>IF(N301="zákl. přenesená",J301,0)</f>
        <v>0</v>
      </c>
      <c r="BH301" s="145">
        <f>IF(N301="sníž. přenesená",J301,0)</f>
        <v>0</v>
      </c>
      <c r="BI301" s="145">
        <f>IF(N301="nulová",J301,0)</f>
        <v>0</v>
      </c>
      <c r="BJ301" s="17" t="s">
        <v>83</v>
      </c>
      <c r="BK301" s="145">
        <f>ROUND(I301*H301,2)</f>
        <v>0</v>
      </c>
      <c r="BL301" s="17" t="s">
        <v>235</v>
      </c>
      <c r="BM301" s="144" t="s">
        <v>479</v>
      </c>
    </row>
    <row r="302" spans="2:65" s="11" customFormat="1" ht="22.9" customHeight="1">
      <c r="B302" s="120"/>
      <c r="D302" s="121" t="s">
        <v>74</v>
      </c>
      <c r="E302" s="130" t="s">
        <v>480</v>
      </c>
      <c r="F302" s="130" t="s">
        <v>481</v>
      </c>
      <c r="I302" s="123"/>
      <c r="J302" s="131">
        <f>BK302</f>
        <v>0</v>
      </c>
      <c r="L302" s="120"/>
      <c r="M302" s="125"/>
      <c r="P302" s="126">
        <f>SUM(P303:P307)</f>
        <v>0</v>
      </c>
      <c r="R302" s="126">
        <f>SUM(R303:R307)</f>
        <v>0</v>
      </c>
      <c r="T302" s="127">
        <f>SUM(T303:T307)</f>
        <v>5.4776400000000001</v>
      </c>
      <c r="AR302" s="121" t="s">
        <v>85</v>
      </c>
      <c r="AT302" s="128" t="s">
        <v>74</v>
      </c>
      <c r="AU302" s="128" t="s">
        <v>83</v>
      </c>
      <c r="AY302" s="121" t="s">
        <v>136</v>
      </c>
      <c r="BK302" s="129">
        <f>SUM(BK303:BK307)</f>
        <v>0</v>
      </c>
    </row>
    <row r="303" spans="2:65" s="1" customFormat="1" ht="24.2" customHeight="1">
      <c r="B303" s="132"/>
      <c r="C303" s="133" t="s">
        <v>482</v>
      </c>
      <c r="D303" s="133" t="s">
        <v>138</v>
      </c>
      <c r="E303" s="134" t="s">
        <v>483</v>
      </c>
      <c r="F303" s="135" t="s">
        <v>484</v>
      </c>
      <c r="G303" s="136" t="s">
        <v>170</v>
      </c>
      <c r="H303" s="137">
        <v>120</v>
      </c>
      <c r="I303" s="138"/>
      <c r="J303" s="139">
        <f>ROUND(I303*H303,2)</f>
        <v>0</v>
      </c>
      <c r="K303" s="135" t="s">
        <v>142</v>
      </c>
      <c r="L303" s="32"/>
      <c r="M303" s="140" t="s">
        <v>1</v>
      </c>
      <c r="N303" s="141" t="s">
        <v>40</v>
      </c>
      <c r="P303" s="142">
        <f>O303*H303</f>
        <v>0</v>
      </c>
      <c r="Q303" s="142">
        <v>0</v>
      </c>
      <c r="R303" s="142">
        <f>Q303*H303</f>
        <v>0</v>
      </c>
      <c r="S303" s="142">
        <v>4.4499999999999998E-2</v>
      </c>
      <c r="T303" s="143">
        <f>S303*H303</f>
        <v>5.34</v>
      </c>
      <c r="AR303" s="144" t="s">
        <v>235</v>
      </c>
      <c r="AT303" s="144" t="s">
        <v>138</v>
      </c>
      <c r="AU303" s="144" t="s">
        <v>85</v>
      </c>
      <c r="AY303" s="17" t="s">
        <v>136</v>
      </c>
      <c r="BE303" s="145">
        <f>IF(N303="základní",J303,0)</f>
        <v>0</v>
      </c>
      <c r="BF303" s="145">
        <f>IF(N303="snížená",J303,0)</f>
        <v>0</v>
      </c>
      <c r="BG303" s="145">
        <f>IF(N303="zákl. přenesená",J303,0)</f>
        <v>0</v>
      </c>
      <c r="BH303" s="145">
        <f>IF(N303="sníž. přenesená",J303,0)</f>
        <v>0</v>
      </c>
      <c r="BI303" s="145">
        <f>IF(N303="nulová",J303,0)</f>
        <v>0</v>
      </c>
      <c r="BJ303" s="17" t="s">
        <v>83</v>
      </c>
      <c r="BK303" s="145">
        <f>ROUND(I303*H303,2)</f>
        <v>0</v>
      </c>
      <c r="BL303" s="17" t="s">
        <v>235</v>
      </c>
      <c r="BM303" s="144" t="s">
        <v>485</v>
      </c>
    </row>
    <row r="304" spans="2:65" s="12" customFormat="1" ht="11.25">
      <c r="B304" s="146"/>
      <c r="D304" s="147" t="s">
        <v>154</v>
      </c>
      <c r="E304" s="148" t="s">
        <v>1</v>
      </c>
      <c r="F304" s="149" t="s">
        <v>391</v>
      </c>
      <c r="H304" s="148" t="s">
        <v>1</v>
      </c>
      <c r="I304" s="150"/>
      <c r="L304" s="146"/>
      <c r="M304" s="151"/>
      <c r="T304" s="152"/>
      <c r="AT304" s="148" t="s">
        <v>154</v>
      </c>
      <c r="AU304" s="148" t="s">
        <v>85</v>
      </c>
      <c r="AV304" s="12" t="s">
        <v>83</v>
      </c>
      <c r="AW304" s="12" t="s">
        <v>31</v>
      </c>
      <c r="AX304" s="12" t="s">
        <v>75</v>
      </c>
      <c r="AY304" s="148" t="s">
        <v>136</v>
      </c>
    </row>
    <row r="305" spans="2:65" s="13" customFormat="1" ht="11.25">
      <c r="B305" s="153"/>
      <c r="D305" s="147" t="s">
        <v>154</v>
      </c>
      <c r="E305" s="154" t="s">
        <v>1</v>
      </c>
      <c r="F305" s="155" t="s">
        <v>486</v>
      </c>
      <c r="H305" s="156">
        <v>120</v>
      </c>
      <c r="I305" s="157"/>
      <c r="L305" s="153"/>
      <c r="M305" s="158"/>
      <c r="T305" s="159"/>
      <c r="AT305" s="154" t="s">
        <v>154</v>
      </c>
      <c r="AU305" s="154" t="s">
        <v>85</v>
      </c>
      <c r="AV305" s="13" t="s">
        <v>85</v>
      </c>
      <c r="AW305" s="13" t="s">
        <v>31</v>
      </c>
      <c r="AX305" s="13" t="s">
        <v>83</v>
      </c>
      <c r="AY305" s="154" t="s">
        <v>136</v>
      </c>
    </row>
    <row r="306" spans="2:65" s="1" customFormat="1" ht="24.2" customHeight="1">
      <c r="B306" s="132"/>
      <c r="C306" s="133" t="s">
        <v>487</v>
      </c>
      <c r="D306" s="133" t="s">
        <v>138</v>
      </c>
      <c r="E306" s="134" t="s">
        <v>488</v>
      </c>
      <c r="F306" s="135" t="s">
        <v>489</v>
      </c>
      <c r="G306" s="136" t="s">
        <v>170</v>
      </c>
      <c r="H306" s="137">
        <v>120</v>
      </c>
      <c r="I306" s="138"/>
      <c r="J306" s="139">
        <f>ROUND(I306*H306,2)</f>
        <v>0</v>
      </c>
      <c r="K306" s="135" t="s">
        <v>142</v>
      </c>
      <c r="L306" s="32"/>
      <c r="M306" s="140" t="s">
        <v>1</v>
      </c>
      <c r="N306" s="141" t="s">
        <v>40</v>
      </c>
      <c r="P306" s="142">
        <f>O306*H306</f>
        <v>0</v>
      </c>
      <c r="Q306" s="142">
        <v>0</v>
      </c>
      <c r="R306" s="142">
        <f>Q306*H306</f>
        <v>0</v>
      </c>
      <c r="S306" s="142">
        <v>0</v>
      </c>
      <c r="T306" s="143">
        <f>S306*H306</f>
        <v>0</v>
      </c>
      <c r="AR306" s="144" t="s">
        <v>235</v>
      </c>
      <c r="AT306" s="144" t="s">
        <v>138</v>
      </c>
      <c r="AU306" s="144" t="s">
        <v>85</v>
      </c>
      <c r="AY306" s="17" t="s">
        <v>136</v>
      </c>
      <c r="BE306" s="145">
        <f>IF(N306="základní",J306,0)</f>
        <v>0</v>
      </c>
      <c r="BF306" s="145">
        <f>IF(N306="snížená",J306,0)</f>
        <v>0</v>
      </c>
      <c r="BG306" s="145">
        <f>IF(N306="zákl. přenesená",J306,0)</f>
        <v>0</v>
      </c>
      <c r="BH306" s="145">
        <f>IF(N306="sníž. přenesená",J306,0)</f>
        <v>0</v>
      </c>
      <c r="BI306" s="145">
        <f>IF(N306="nulová",J306,0)</f>
        <v>0</v>
      </c>
      <c r="BJ306" s="17" t="s">
        <v>83</v>
      </c>
      <c r="BK306" s="145">
        <f>ROUND(I306*H306,2)</f>
        <v>0</v>
      </c>
      <c r="BL306" s="17" t="s">
        <v>235</v>
      </c>
      <c r="BM306" s="144" t="s">
        <v>490</v>
      </c>
    </row>
    <row r="307" spans="2:65" s="1" customFormat="1" ht="24.2" customHeight="1">
      <c r="B307" s="132"/>
      <c r="C307" s="133" t="s">
        <v>491</v>
      </c>
      <c r="D307" s="133" t="s">
        <v>138</v>
      </c>
      <c r="E307" s="134" t="s">
        <v>492</v>
      </c>
      <c r="F307" s="135" t="s">
        <v>493</v>
      </c>
      <c r="G307" s="136" t="s">
        <v>246</v>
      </c>
      <c r="H307" s="137">
        <v>12</v>
      </c>
      <c r="I307" s="138"/>
      <c r="J307" s="139">
        <f>ROUND(I307*H307,2)</f>
        <v>0</v>
      </c>
      <c r="K307" s="135" t="s">
        <v>142</v>
      </c>
      <c r="L307" s="32"/>
      <c r="M307" s="184" t="s">
        <v>1</v>
      </c>
      <c r="N307" s="185" t="s">
        <v>40</v>
      </c>
      <c r="O307" s="186"/>
      <c r="P307" s="187">
        <f>O307*H307</f>
        <v>0</v>
      </c>
      <c r="Q307" s="187">
        <v>0</v>
      </c>
      <c r="R307" s="187">
        <f>Q307*H307</f>
        <v>0</v>
      </c>
      <c r="S307" s="187">
        <v>1.1469999999999999E-2</v>
      </c>
      <c r="T307" s="188">
        <f>S307*H307</f>
        <v>0.13763999999999998</v>
      </c>
      <c r="AR307" s="144" t="s">
        <v>235</v>
      </c>
      <c r="AT307" s="144" t="s">
        <v>138</v>
      </c>
      <c r="AU307" s="144" t="s">
        <v>85</v>
      </c>
      <c r="AY307" s="17" t="s">
        <v>136</v>
      </c>
      <c r="BE307" s="145">
        <f>IF(N307="základní",J307,0)</f>
        <v>0</v>
      </c>
      <c r="BF307" s="145">
        <f>IF(N307="snížená",J307,0)</f>
        <v>0</v>
      </c>
      <c r="BG307" s="145">
        <f>IF(N307="zákl. přenesená",J307,0)</f>
        <v>0</v>
      </c>
      <c r="BH307" s="145">
        <f>IF(N307="sníž. přenesená",J307,0)</f>
        <v>0</v>
      </c>
      <c r="BI307" s="145">
        <f>IF(N307="nulová",J307,0)</f>
        <v>0</v>
      </c>
      <c r="BJ307" s="17" t="s">
        <v>83</v>
      </c>
      <c r="BK307" s="145">
        <f>ROUND(I307*H307,2)</f>
        <v>0</v>
      </c>
      <c r="BL307" s="17" t="s">
        <v>235</v>
      </c>
      <c r="BM307" s="144" t="s">
        <v>494</v>
      </c>
    </row>
    <row r="308" spans="2:65" s="1" customFormat="1" ht="6.95" customHeight="1">
      <c r="B308" s="44"/>
      <c r="C308" s="45"/>
      <c r="D308" s="45"/>
      <c r="E308" s="45"/>
      <c r="F308" s="45"/>
      <c r="G308" s="45"/>
      <c r="H308" s="45"/>
      <c r="I308" s="45"/>
      <c r="J308" s="45"/>
      <c r="K308" s="45"/>
      <c r="L308" s="32"/>
    </row>
  </sheetData>
  <autoFilter ref="C130:K307" xr:uid="{00000000-0009-0000-0000-000001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3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7" t="s">
        <v>5</v>
      </c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17" t="s">
        <v>88</v>
      </c>
    </row>
    <row r="3" spans="2:46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2:46" ht="24.95" hidden="1" customHeight="1">
      <c r="B4" s="20"/>
      <c r="D4" s="21" t="s">
        <v>98</v>
      </c>
      <c r="L4" s="20"/>
      <c r="M4" s="88" t="s">
        <v>10</v>
      </c>
      <c r="AT4" s="17" t="s">
        <v>3</v>
      </c>
    </row>
    <row r="5" spans="2:46" ht="6.95" hidden="1" customHeight="1">
      <c r="B5" s="20"/>
      <c r="L5" s="20"/>
    </row>
    <row r="6" spans="2:46" ht="12" hidden="1" customHeight="1">
      <c r="B6" s="20"/>
      <c r="D6" s="27" t="s">
        <v>16</v>
      </c>
      <c r="L6" s="20"/>
    </row>
    <row r="7" spans="2:46" ht="16.5" hidden="1" customHeight="1">
      <c r="B7" s="20"/>
      <c r="E7" s="228" t="str">
        <f>'Rekapitulace stavby'!K6</f>
        <v>„Vybudování kanalizačních stok „A“, „B“, „B-1“ v Doubravě, likvidace ČOV 1, ČOV 2 v Doubravě“</v>
      </c>
      <c r="F7" s="229"/>
      <c r="G7" s="229"/>
      <c r="H7" s="229"/>
      <c r="L7" s="20"/>
    </row>
    <row r="8" spans="2:46" s="1" customFormat="1" ht="12" hidden="1" customHeight="1">
      <c r="B8" s="32"/>
      <c r="D8" s="27" t="s">
        <v>99</v>
      </c>
      <c r="L8" s="32"/>
    </row>
    <row r="9" spans="2:46" s="1" customFormat="1" ht="16.5" hidden="1" customHeight="1">
      <c r="B9" s="32"/>
      <c r="E9" s="189" t="s">
        <v>495</v>
      </c>
      <c r="F9" s="230"/>
      <c r="G9" s="230"/>
      <c r="H9" s="230"/>
      <c r="L9" s="32"/>
    </row>
    <row r="10" spans="2:46" s="1" customFormat="1" ht="11.25" hidden="1">
      <c r="B10" s="32"/>
      <c r="L10" s="32"/>
    </row>
    <row r="11" spans="2:46" s="1" customFormat="1" ht="12" hidden="1" customHeight="1">
      <c r="B11" s="32"/>
      <c r="D11" s="27" t="s">
        <v>17</v>
      </c>
      <c r="F11" s="25" t="s">
        <v>1</v>
      </c>
      <c r="I11" s="27" t="s">
        <v>18</v>
      </c>
      <c r="J11" s="25" t="s">
        <v>1</v>
      </c>
      <c r="L11" s="32"/>
    </row>
    <row r="12" spans="2:46" s="1" customFormat="1" ht="12" hidden="1" customHeight="1">
      <c r="B12" s="32"/>
      <c r="D12" s="27" t="s">
        <v>19</v>
      </c>
      <c r="F12" s="25" t="s">
        <v>20</v>
      </c>
      <c r="I12" s="27" t="s">
        <v>21</v>
      </c>
      <c r="J12" s="52" t="str">
        <f>'Rekapitulace stavby'!AN8</f>
        <v>Vyplň údaj</v>
      </c>
      <c r="L12" s="32"/>
    </row>
    <row r="13" spans="2:46" s="1" customFormat="1" ht="10.9" hidden="1" customHeight="1">
      <c r="B13" s="32"/>
      <c r="L13" s="32"/>
    </row>
    <row r="14" spans="2:46" s="1" customFormat="1" ht="12" hidden="1" customHeight="1">
      <c r="B14" s="32"/>
      <c r="D14" s="27" t="s">
        <v>22</v>
      </c>
      <c r="I14" s="27" t="s">
        <v>23</v>
      </c>
      <c r="J14" s="25" t="s">
        <v>1</v>
      </c>
      <c r="L14" s="32"/>
    </row>
    <row r="15" spans="2:46" s="1" customFormat="1" ht="18" hidden="1" customHeight="1">
      <c r="B15" s="32"/>
      <c r="E15" s="25" t="s">
        <v>20</v>
      </c>
      <c r="I15" s="27" t="s">
        <v>24</v>
      </c>
      <c r="J15" s="25" t="s">
        <v>1</v>
      </c>
      <c r="L15" s="32"/>
    </row>
    <row r="16" spans="2:46" s="1" customFormat="1" ht="6.95" hidden="1" customHeight="1">
      <c r="B16" s="32"/>
      <c r="L16" s="32"/>
    </row>
    <row r="17" spans="2:12" s="1" customFormat="1" ht="12" hidden="1" customHeight="1">
      <c r="B17" s="32"/>
      <c r="D17" s="27" t="s">
        <v>25</v>
      </c>
      <c r="I17" s="27" t="s">
        <v>23</v>
      </c>
      <c r="J17" s="28" t="str">
        <f>'Rekapitulace stavby'!AN13</f>
        <v>Vyplň údaj</v>
      </c>
      <c r="L17" s="32"/>
    </row>
    <row r="18" spans="2:12" s="1" customFormat="1" ht="18" hidden="1" customHeight="1">
      <c r="B18" s="32"/>
      <c r="E18" s="231" t="str">
        <f>'Rekapitulace stavby'!E14</f>
        <v>Vyplň údaj</v>
      </c>
      <c r="F18" s="211"/>
      <c r="G18" s="211"/>
      <c r="H18" s="211"/>
      <c r="I18" s="27" t="s">
        <v>24</v>
      </c>
      <c r="J18" s="28" t="str">
        <f>'Rekapitulace stavby'!AN14</f>
        <v>Vyplň údaj</v>
      </c>
      <c r="L18" s="32"/>
    </row>
    <row r="19" spans="2:12" s="1" customFormat="1" ht="6.95" hidden="1" customHeight="1">
      <c r="B19" s="32"/>
      <c r="L19" s="32"/>
    </row>
    <row r="20" spans="2:12" s="1" customFormat="1" ht="12" hidden="1" customHeight="1">
      <c r="B20" s="32"/>
      <c r="D20" s="27" t="s">
        <v>27</v>
      </c>
      <c r="I20" s="27" t="s">
        <v>23</v>
      </c>
      <c r="J20" s="25" t="s">
        <v>28</v>
      </c>
      <c r="L20" s="32"/>
    </row>
    <row r="21" spans="2:12" s="1" customFormat="1" ht="18" hidden="1" customHeight="1">
      <c r="B21" s="32"/>
      <c r="E21" s="25" t="s">
        <v>29</v>
      </c>
      <c r="I21" s="27" t="s">
        <v>24</v>
      </c>
      <c r="J21" s="25" t="s">
        <v>30</v>
      </c>
      <c r="L21" s="32"/>
    </row>
    <row r="22" spans="2:12" s="1" customFormat="1" ht="6.95" hidden="1" customHeight="1">
      <c r="B22" s="32"/>
      <c r="L22" s="32"/>
    </row>
    <row r="23" spans="2:12" s="1" customFormat="1" ht="12" hidden="1" customHeight="1">
      <c r="B23" s="32"/>
      <c r="D23" s="27" t="s">
        <v>32</v>
      </c>
      <c r="I23" s="27" t="s">
        <v>23</v>
      </c>
      <c r="J23" s="25" t="str">
        <f>IF('Rekapitulace stavby'!AN19="","",'Rekapitulace stavby'!AN19)</f>
        <v/>
      </c>
      <c r="L23" s="32"/>
    </row>
    <row r="24" spans="2:12" s="1" customFormat="1" ht="18" hidden="1" customHeight="1">
      <c r="B24" s="32"/>
      <c r="E24" s="25" t="str">
        <f>IF('Rekapitulace stavby'!E20="","",'Rekapitulace stavby'!E20)</f>
        <v xml:space="preserve"> </v>
      </c>
      <c r="I24" s="27" t="s">
        <v>24</v>
      </c>
      <c r="J24" s="25" t="str">
        <f>IF('Rekapitulace stavby'!AN20="","",'Rekapitulace stavby'!AN20)</f>
        <v/>
      </c>
      <c r="L24" s="32"/>
    </row>
    <row r="25" spans="2:12" s="1" customFormat="1" ht="6.95" hidden="1" customHeight="1">
      <c r="B25" s="32"/>
      <c r="L25" s="32"/>
    </row>
    <row r="26" spans="2:12" s="1" customFormat="1" ht="12" hidden="1" customHeight="1">
      <c r="B26" s="32"/>
      <c r="D26" s="27" t="s">
        <v>34</v>
      </c>
      <c r="L26" s="32"/>
    </row>
    <row r="27" spans="2:12" s="7" customFormat="1" ht="16.5" hidden="1" customHeight="1">
      <c r="B27" s="89"/>
      <c r="E27" s="216" t="s">
        <v>1</v>
      </c>
      <c r="F27" s="216"/>
      <c r="G27" s="216"/>
      <c r="H27" s="216"/>
      <c r="L27" s="89"/>
    </row>
    <row r="28" spans="2:12" s="1" customFormat="1" ht="6.95" hidden="1" customHeight="1">
      <c r="B28" s="32"/>
      <c r="L28" s="32"/>
    </row>
    <row r="29" spans="2:12" s="1" customFormat="1" ht="6.95" hidden="1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hidden="1" customHeight="1">
      <c r="B30" s="32"/>
      <c r="D30" s="90" t="s">
        <v>35</v>
      </c>
      <c r="J30" s="66">
        <f>ROUND(J120, 2)</f>
        <v>0</v>
      </c>
      <c r="L30" s="32"/>
    </row>
    <row r="31" spans="2:12" s="1" customFormat="1" ht="6.95" hidden="1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hidden="1" customHeight="1">
      <c r="B32" s="32"/>
      <c r="F32" s="35" t="s">
        <v>37</v>
      </c>
      <c r="I32" s="35" t="s">
        <v>36</v>
      </c>
      <c r="J32" s="35" t="s">
        <v>38</v>
      </c>
      <c r="L32" s="32"/>
    </row>
    <row r="33" spans="2:12" s="1" customFormat="1" ht="14.45" hidden="1" customHeight="1">
      <c r="B33" s="32"/>
      <c r="D33" s="55" t="s">
        <v>39</v>
      </c>
      <c r="E33" s="27" t="s">
        <v>40</v>
      </c>
      <c r="F33" s="91">
        <f>ROUND((SUM(BE120:BE137)),  2)</f>
        <v>0</v>
      </c>
      <c r="I33" s="92">
        <v>0.21</v>
      </c>
      <c r="J33" s="91">
        <f>ROUND(((SUM(BE120:BE137))*I33),  2)</f>
        <v>0</v>
      </c>
      <c r="L33" s="32"/>
    </row>
    <row r="34" spans="2:12" s="1" customFormat="1" ht="14.45" hidden="1" customHeight="1">
      <c r="B34" s="32"/>
      <c r="E34" s="27" t="s">
        <v>41</v>
      </c>
      <c r="F34" s="91">
        <f>ROUND((SUM(BF120:BF137)),  2)</f>
        <v>0</v>
      </c>
      <c r="I34" s="92">
        <v>0.15</v>
      </c>
      <c r="J34" s="91">
        <f>ROUND(((SUM(BF120:BF137))*I34),  2)</f>
        <v>0</v>
      </c>
      <c r="L34" s="32"/>
    </row>
    <row r="35" spans="2:12" s="1" customFormat="1" ht="14.45" hidden="1" customHeight="1">
      <c r="B35" s="32"/>
      <c r="E35" s="27" t="s">
        <v>42</v>
      </c>
      <c r="F35" s="91">
        <f>ROUND((SUM(BG120:BG137)),  2)</f>
        <v>0</v>
      </c>
      <c r="I35" s="92">
        <v>0.21</v>
      </c>
      <c r="J35" s="91">
        <f>0</f>
        <v>0</v>
      </c>
      <c r="L35" s="32"/>
    </row>
    <row r="36" spans="2:12" s="1" customFormat="1" ht="14.45" hidden="1" customHeight="1">
      <c r="B36" s="32"/>
      <c r="E36" s="27" t="s">
        <v>43</v>
      </c>
      <c r="F36" s="91">
        <f>ROUND((SUM(BH120:BH137)),  2)</f>
        <v>0</v>
      </c>
      <c r="I36" s="92">
        <v>0.15</v>
      </c>
      <c r="J36" s="91">
        <f>0</f>
        <v>0</v>
      </c>
      <c r="L36" s="32"/>
    </row>
    <row r="37" spans="2:12" s="1" customFormat="1" ht="14.45" hidden="1" customHeight="1">
      <c r="B37" s="32"/>
      <c r="E37" s="27" t="s">
        <v>44</v>
      </c>
      <c r="F37" s="91">
        <f>ROUND((SUM(BI120:BI137)),  2)</f>
        <v>0</v>
      </c>
      <c r="I37" s="92">
        <v>0</v>
      </c>
      <c r="J37" s="91">
        <f>0</f>
        <v>0</v>
      </c>
      <c r="L37" s="32"/>
    </row>
    <row r="38" spans="2:12" s="1" customFormat="1" ht="6.95" hidden="1" customHeight="1">
      <c r="B38" s="32"/>
      <c r="L38" s="32"/>
    </row>
    <row r="39" spans="2:12" s="1" customFormat="1" ht="25.35" hidden="1" customHeight="1">
      <c r="B39" s="32"/>
      <c r="C39" s="93"/>
      <c r="D39" s="94" t="s">
        <v>45</v>
      </c>
      <c r="E39" s="57"/>
      <c r="F39" s="57"/>
      <c r="G39" s="95" t="s">
        <v>46</v>
      </c>
      <c r="H39" s="96" t="s">
        <v>47</v>
      </c>
      <c r="I39" s="57"/>
      <c r="J39" s="97">
        <f>SUM(J30:J37)</f>
        <v>0</v>
      </c>
      <c r="K39" s="98"/>
      <c r="L39" s="32"/>
    </row>
    <row r="40" spans="2:12" s="1" customFormat="1" ht="14.45" hidden="1" customHeight="1">
      <c r="B40" s="32"/>
      <c r="L40" s="32"/>
    </row>
    <row r="41" spans="2:12" ht="14.45" hidden="1" customHeight="1">
      <c r="B41" s="20"/>
      <c r="L41" s="20"/>
    </row>
    <row r="42" spans="2:12" ht="14.45" hidden="1" customHeight="1">
      <c r="B42" s="20"/>
      <c r="L42" s="20"/>
    </row>
    <row r="43" spans="2:12" ht="14.45" hidden="1" customHeight="1">
      <c r="B43" s="20"/>
      <c r="L43" s="20"/>
    </row>
    <row r="44" spans="2:12" ht="14.45" hidden="1" customHeight="1">
      <c r="B44" s="20"/>
      <c r="L44" s="20"/>
    </row>
    <row r="45" spans="2:12" ht="14.45" hidden="1" customHeight="1">
      <c r="B45" s="20"/>
      <c r="L45" s="20"/>
    </row>
    <row r="46" spans="2:12" ht="14.45" hidden="1" customHeight="1">
      <c r="B46" s="20"/>
      <c r="L46" s="20"/>
    </row>
    <row r="47" spans="2:12" ht="14.45" hidden="1" customHeight="1">
      <c r="B47" s="20"/>
      <c r="L47" s="20"/>
    </row>
    <row r="48" spans="2:12" ht="14.45" hidden="1" customHeight="1">
      <c r="B48" s="20"/>
      <c r="L48" s="20"/>
    </row>
    <row r="49" spans="2:12" ht="14.45" hidden="1" customHeight="1">
      <c r="B49" s="20"/>
      <c r="L49" s="20"/>
    </row>
    <row r="50" spans="2:12" s="1" customFormat="1" ht="14.45" hidden="1" customHeight="1">
      <c r="B50" s="32"/>
      <c r="D50" s="41" t="s">
        <v>48</v>
      </c>
      <c r="E50" s="42"/>
      <c r="F50" s="42"/>
      <c r="G50" s="41" t="s">
        <v>49</v>
      </c>
      <c r="H50" s="42"/>
      <c r="I50" s="42"/>
      <c r="J50" s="42"/>
      <c r="K50" s="42"/>
      <c r="L50" s="32"/>
    </row>
    <row r="51" spans="2:12" ht="11.25" hidden="1">
      <c r="B51" s="20"/>
      <c r="L51" s="20"/>
    </row>
    <row r="52" spans="2:12" ht="11.25" hidden="1">
      <c r="B52" s="20"/>
      <c r="L52" s="20"/>
    </row>
    <row r="53" spans="2:12" ht="11.25" hidden="1">
      <c r="B53" s="20"/>
      <c r="L53" s="20"/>
    </row>
    <row r="54" spans="2:12" ht="11.25" hidden="1">
      <c r="B54" s="20"/>
      <c r="L54" s="20"/>
    </row>
    <row r="55" spans="2:12" ht="11.25" hidden="1">
      <c r="B55" s="20"/>
      <c r="L55" s="20"/>
    </row>
    <row r="56" spans="2:12" ht="11.25" hidden="1">
      <c r="B56" s="20"/>
      <c r="L56" s="20"/>
    </row>
    <row r="57" spans="2:12" ht="11.25" hidden="1">
      <c r="B57" s="20"/>
      <c r="L57" s="20"/>
    </row>
    <row r="58" spans="2:12" ht="11.25" hidden="1">
      <c r="B58" s="20"/>
      <c r="L58" s="20"/>
    </row>
    <row r="59" spans="2:12" ht="11.25" hidden="1">
      <c r="B59" s="20"/>
      <c r="L59" s="20"/>
    </row>
    <row r="60" spans="2:12" ht="11.25" hidden="1">
      <c r="B60" s="20"/>
      <c r="L60" s="20"/>
    </row>
    <row r="61" spans="2:12" s="1" customFormat="1" ht="12.75" hidden="1">
      <c r="B61" s="32"/>
      <c r="D61" s="43" t="s">
        <v>50</v>
      </c>
      <c r="E61" s="34"/>
      <c r="F61" s="99" t="s">
        <v>51</v>
      </c>
      <c r="G61" s="43" t="s">
        <v>50</v>
      </c>
      <c r="H61" s="34"/>
      <c r="I61" s="34"/>
      <c r="J61" s="100" t="s">
        <v>51</v>
      </c>
      <c r="K61" s="34"/>
      <c r="L61" s="32"/>
    </row>
    <row r="62" spans="2:12" ht="11.25" hidden="1">
      <c r="B62" s="20"/>
      <c r="L62" s="20"/>
    </row>
    <row r="63" spans="2:12" ht="11.25" hidden="1">
      <c r="B63" s="20"/>
      <c r="L63" s="20"/>
    </row>
    <row r="64" spans="2:12" ht="11.25" hidden="1">
      <c r="B64" s="20"/>
      <c r="L64" s="20"/>
    </row>
    <row r="65" spans="2:12" s="1" customFormat="1" ht="12.75" hidden="1">
      <c r="B65" s="32"/>
      <c r="D65" s="41" t="s">
        <v>52</v>
      </c>
      <c r="E65" s="42"/>
      <c r="F65" s="42"/>
      <c r="G65" s="41" t="s">
        <v>53</v>
      </c>
      <c r="H65" s="42"/>
      <c r="I65" s="42"/>
      <c r="J65" s="42"/>
      <c r="K65" s="42"/>
      <c r="L65" s="32"/>
    </row>
    <row r="66" spans="2:12" ht="11.25" hidden="1">
      <c r="B66" s="20"/>
      <c r="L66" s="20"/>
    </row>
    <row r="67" spans="2:12" ht="11.25" hidden="1">
      <c r="B67" s="20"/>
      <c r="L67" s="20"/>
    </row>
    <row r="68" spans="2:12" ht="11.25" hidden="1">
      <c r="B68" s="20"/>
      <c r="L68" s="20"/>
    </row>
    <row r="69" spans="2:12" ht="11.25" hidden="1">
      <c r="B69" s="20"/>
      <c r="L69" s="20"/>
    </row>
    <row r="70" spans="2:12" ht="11.25" hidden="1">
      <c r="B70" s="20"/>
      <c r="L70" s="20"/>
    </row>
    <row r="71" spans="2:12" ht="11.25" hidden="1">
      <c r="B71" s="20"/>
      <c r="L71" s="20"/>
    </row>
    <row r="72" spans="2:12" ht="11.25" hidden="1">
      <c r="B72" s="20"/>
      <c r="L72" s="20"/>
    </row>
    <row r="73" spans="2:12" ht="11.25" hidden="1">
      <c r="B73" s="20"/>
      <c r="L73" s="20"/>
    </row>
    <row r="74" spans="2:12" ht="11.25" hidden="1">
      <c r="B74" s="20"/>
      <c r="L74" s="20"/>
    </row>
    <row r="75" spans="2:12" ht="11.25" hidden="1">
      <c r="B75" s="20"/>
      <c r="L75" s="20"/>
    </row>
    <row r="76" spans="2:12" s="1" customFormat="1" ht="12.75" hidden="1">
      <c r="B76" s="32"/>
      <c r="D76" s="43" t="s">
        <v>50</v>
      </c>
      <c r="E76" s="34"/>
      <c r="F76" s="99" t="s">
        <v>51</v>
      </c>
      <c r="G76" s="43" t="s">
        <v>50</v>
      </c>
      <c r="H76" s="34"/>
      <c r="I76" s="34"/>
      <c r="J76" s="100" t="s">
        <v>51</v>
      </c>
      <c r="K76" s="34"/>
      <c r="L76" s="32"/>
    </row>
    <row r="77" spans="2:12" s="1" customFormat="1" ht="14.45" hidden="1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78" spans="2:12" ht="11.25" hidden="1"/>
    <row r="79" spans="2:12" ht="11.25" hidden="1"/>
    <row r="80" spans="2:12" ht="11.25" hidden="1"/>
    <row r="81" spans="2:47" s="1" customFormat="1" ht="6.95" hidden="1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hidden="1" customHeight="1">
      <c r="B82" s="32"/>
      <c r="C82" s="21" t="s">
        <v>101</v>
      </c>
      <c r="L82" s="32"/>
    </row>
    <row r="83" spans="2:47" s="1" customFormat="1" ht="6.95" hidden="1" customHeight="1">
      <c r="B83" s="32"/>
      <c r="L83" s="32"/>
    </row>
    <row r="84" spans="2:47" s="1" customFormat="1" ht="12" hidden="1" customHeight="1">
      <c r="B84" s="32"/>
      <c r="C84" s="27" t="s">
        <v>16</v>
      </c>
      <c r="L84" s="32"/>
    </row>
    <row r="85" spans="2:47" s="1" customFormat="1" ht="16.5" hidden="1" customHeight="1">
      <c r="B85" s="32"/>
      <c r="E85" s="228" t="str">
        <f>E7</f>
        <v>„Vybudování kanalizačních stok „A“, „B“, „B-1“ v Doubravě, likvidace ČOV 1, ČOV 2 v Doubravě“</v>
      </c>
      <c r="F85" s="229"/>
      <c r="G85" s="229"/>
      <c r="H85" s="229"/>
      <c r="L85" s="32"/>
    </row>
    <row r="86" spans="2:47" s="1" customFormat="1" ht="12" hidden="1" customHeight="1">
      <c r="B86" s="32"/>
      <c r="C86" s="27" t="s">
        <v>99</v>
      </c>
      <c r="L86" s="32"/>
    </row>
    <row r="87" spans="2:47" s="1" customFormat="1" ht="16.5" hidden="1" customHeight="1">
      <c r="B87" s="32"/>
      <c r="E87" s="189" t="str">
        <f>E9</f>
        <v>IO 01a - Likvidace vodovodní přípojky</v>
      </c>
      <c r="F87" s="230"/>
      <c r="G87" s="230"/>
      <c r="H87" s="230"/>
      <c r="L87" s="32"/>
    </row>
    <row r="88" spans="2:47" s="1" customFormat="1" ht="6.95" hidden="1" customHeight="1">
      <c r="B88" s="32"/>
      <c r="L88" s="32"/>
    </row>
    <row r="89" spans="2:47" s="1" customFormat="1" ht="12" hidden="1" customHeight="1">
      <c r="B89" s="32"/>
      <c r="C89" s="27" t="s">
        <v>19</v>
      </c>
      <c r="F89" s="25" t="str">
        <f>F12</f>
        <v>Obec Doubrava</v>
      </c>
      <c r="I89" s="27" t="s">
        <v>21</v>
      </c>
      <c r="J89" s="52" t="str">
        <f>IF(J12="","",J12)</f>
        <v>Vyplň údaj</v>
      </c>
      <c r="L89" s="32"/>
    </row>
    <row r="90" spans="2:47" s="1" customFormat="1" ht="6.95" hidden="1" customHeight="1">
      <c r="B90" s="32"/>
      <c r="L90" s="32"/>
    </row>
    <row r="91" spans="2:47" s="1" customFormat="1" ht="25.7" hidden="1" customHeight="1">
      <c r="B91" s="32"/>
      <c r="C91" s="27" t="s">
        <v>22</v>
      </c>
      <c r="F91" s="25" t="str">
        <f>E15</f>
        <v>Obec Doubrava</v>
      </c>
      <c r="I91" s="27" t="s">
        <v>27</v>
      </c>
      <c r="J91" s="30" t="str">
        <f>E21</f>
        <v>Ing. Jana Sýkorová, Lipník nad Bečvou</v>
      </c>
      <c r="L91" s="32"/>
    </row>
    <row r="92" spans="2:47" s="1" customFormat="1" ht="15.2" hidden="1" customHeight="1">
      <c r="B92" s="32"/>
      <c r="C92" s="27" t="s">
        <v>25</v>
      </c>
      <c r="F92" s="25" t="str">
        <f>IF(E18="","",E18)</f>
        <v>Vyplň údaj</v>
      </c>
      <c r="I92" s="27" t="s">
        <v>32</v>
      </c>
      <c r="J92" s="30" t="str">
        <f>E24</f>
        <v xml:space="preserve"> </v>
      </c>
      <c r="L92" s="32"/>
    </row>
    <row r="93" spans="2:47" s="1" customFormat="1" ht="10.35" hidden="1" customHeight="1">
      <c r="B93" s="32"/>
      <c r="L93" s="32"/>
    </row>
    <row r="94" spans="2:47" s="1" customFormat="1" ht="29.25" hidden="1" customHeight="1">
      <c r="B94" s="32"/>
      <c r="C94" s="101" t="s">
        <v>102</v>
      </c>
      <c r="D94" s="93"/>
      <c r="E94" s="93"/>
      <c r="F94" s="93"/>
      <c r="G94" s="93"/>
      <c r="H94" s="93"/>
      <c r="I94" s="93"/>
      <c r="J94" s="102" t="s">
        <v>103</v>
      </c>
      <c r="K94" s="93"/>
      <c r="L94" s="32"/>
    </row>
    <row r="95" spans="2:47" s="1" customFormat="1" ht="10.35" hidden="1" customHeight="1">
      <c r="B95" s="32"/>
      <c r="L95" s="32"/>
    </row>
    <row r="96" spans="2:47" s="1" customFormat="1" ht="22.9" hidden="1" customHeight="1">
      <c r="B96" s="32"/>
      <c r="C96" s="103" t="s">
        <v>104</v>
      </c>
      <c r="J96" s="66">
        <f>J120</f>
        <v>0</v>
      </c>
      <c r="L96" s="32"/>
      <c r="AU96" s="17" t="s">
        <v>105</v>
      </c>
    </row>
    <row r="97" spans="2:12" s="8" customFormat="1" ht="24.95" hidden="1" customHeight="1">
      <c r="B97" s="104"/>
      <c r="D97" s="105" t="s">
        <v>106</v>
      </c>
      <c r="E97" s="106"/>
      <c r="F97" s="106"/>
      <c r="G97" s="106"/>
      <c r="H97" s="106"/>
      <c r="I97" s="106"/>
      <c r="J97" s="107">
        <f>J121</f>
        <v>0</v>
      </c>
      <c r="L97" s="104"/>
    </row>
    <row r="98" spans="2:12" s="9" customFormat="1" ht="19.899999999999999" hidden="1" customHeight="1">
      <c r="B98" s="108"/>
      <c r="D98" s="109" t="s">
        <v>112</v>
      </c>
      <c r="E98" s="110"/>
      <c r="F98" s="110"/>
      <c r="G98" s="110"/>
      <c r="H98" s="110"/>
      <c r="I98" s="110"/>
      <c r="J98" s="111">
        <f>J122</f>
        <v>0</v>
      </c>
      <c r="L98" s="108"/>
    </row>
    <row r="99" spans="2:12" s="9" customFormat="1" ht="19.899999999999999" hidden="1" customHeight="1">
      <c r="B99" s="108"/>
      <c r="D99" s="109" t="s">
        <v>115</v>
      </c>
      <c r="E99" s="110"/>
      <c r="F99" s="110"/>
      <c r="G99" s="110"/>
      <c r="H99" s="110"/>
      <c r="I99" s="110"/>
      <c r="J99" s="111">
        <f>J129</f>
        <v>0</v>
      </c>
      <c r="L99" s="108"/>
    </row>
    <row r="100" spans="2:12" s="9" customFormat="1" ht="19.899999999999999" hidden="1" customHeight="1">
      <c r="B100" s="108"/>
      <c r="D100" s="109" t="s">
        <v>116</v>
      </c>
      <c r="E100" s="110"/>
      <c r="F100" s="110"/>
      <c r="G100" s="110"/>
      <c r="H100" s="110"/>
      <c r="I100" s="110"/>
      <c r="J100" s="111">
        <f>J136</f>
        <v>0</v>
      </c>
      <c r="L100" s="108"/>
    </row>
    <row r="101" spans="2:12" s="1" customFormat="1" ht="21.75" hidden="1" customHeight="1">
      <c r="B101" s="32"/>
      <c r="L101" s="32"/>
    </row>
    <row r="102" spans="2:12" s="1" customFormat="1" ht="6.95" hidden="1" customHeight="1"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32"/>
    </row>
    <row r="103" spans="2:12" ht="11.25" hidden="1"/>
    <row r="104" spans="2:12" ht="11.25" hidden="1"/>
    <row r="105" spans="2:12" ht="11.25" hidden="1"/>
    <row r="106" spans="2:12" s="1" customFormat="1" ht="6.95" customHeight="1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2"/>
    </row>
    <row r="107" spans="2:12" s="1" customFormat="1" ht="24.95" customHeight="1">
      <c r="B107" s="32"/>
      <c r="C107" s="21" t="s">
        <v>121</v>
      </c>
      <c r="L107" s="32"/>
    </row>
    <row r="108" spans="2:12" s="1" customFormat="1" ht="6.95" customHeight="1">
      <c r="B108" s="32"/>
      <c r="L108" s="32"/>
    </row>
    <row r="109" spans="2:12" s="1" customFormat="1" ht="12" customHeight="1">
      <c r="B109" s="32"/>
      <c r="C109" s="27" t="s">
        <v>16</v>
      </c>
      <c r="L109" s="32"/>
    </row>
    <row r="110" spans="2:12" s="1" customFormat="1" ht="16.5" customHeight="1">
      <c r="B110" s="32"/>
      <c r="E110" s="228" t="str">
        <f>E7</f>
        <v>„Vybudování kanalizačních stok „A“, „B“, „B-1“ v Doubravě, likvidace ČOV 1, ČOV 2 v Doubravě“</v>
      </c>
      <c r="F110" s="229"/>
      <c r="G110" s="229"/>
      <c r="H110" s="229"/>
      <c r="L110" s="32"/>
    </row>
    <row r="111" spans="2:12" s="1" customFormat="1" ht="12" customHeight="1">
      <c r="B111" s="32"/>
      <c r="C111" s="27" t="s">
        <v>99</v>
      </c>
      <c r="L111" s="32"/>
    </row>
    <row r="112" spans="2:12" s="1" customFormat="1" ht="16.5" customHeight="1">
      <c r="B112" s="32"/>
      <c r="E112" s="189" t="str">
        <f>E9</f>
        <v>IO 01a - Likvidace vodovodní přípojky</v>
      </c>
      <c r="F112" s="230"/>
      <c r="G112" s="230"/>
      <c r="H112" s="230"/>
      <c r="L112" s="32"/>
    </row>
    <row r="113" spans="2:65" s="1" customFormat="1" ht="6.95" customHeight="1">
      <c r="B113" s="32"/>
      <c r="L113" s="32"/>
    </row>
    <row r="114" spans="2:65" s="1" customFormat="1" ht="12" customHeight="1">
      <c r="B114" s="32"/>
      <c r="C114" s="27" t="s">
        <v>19</v>
      </c>
      <c r="F114" s="25" t="str">
        <f>F12</f>
        <v>Obec Doubrava</v>
      </c>
      <c r="I114" s="27" t="s">
        <v>21</v>
      </c>
      <c r="J114" s="52" t="str">
        <f>IF(J12="","",J12)</f>
        <v>Vyplň údaj</v>
      </c>
      <c r="L114" s="32"/>
    </row>
    <row r="115" spans="2:65" s="1" customFormat="1" ht="6.95" customHeight="1">
      <c r="B115" s="32"/>
      <c r="L115" s="32"/>
    </row>
    <row r="116" spans="2:65" s="1" customFormat="1" ht="25.7" customHeight="1">
      <c r="B116" s="32"/>
      <c r="C116" s="27" t="s">
        <v>22</v>
      </c>
      <c r="F116" s="25" t="str">
        <f>E15</f>
        <v>Obec Doubrava</v>
      </c>
      <c r="I116" s="27" t="s">
        <v>27</v>
      </c>
      <c r="J116" s="30" t="str">
        <f>E21</f>
        <v>Ing. Jana Sýkorová, Lipník nad Bečvou</v>
      </c>
      <c r="L116" s="32"/>
    </row>
    <row r="117" spans="2:65" s="1" customFormat="1" ht="15.2" customHeight="1">
      <c r="B117" s="32"/>
      <c r="C117" s="27" t="s">
        <v>25</v>
      </c>
      <c r="F117" s="25" t="str">
        <f>IF(E18="","",E18)</f>
        <v>Vyplň údaj</v>
      </c>
      <c r="I117" s="27" t="s">
        <v>32</v>
      </c>
      <c r="J117" s="30" t="str">
        <f>E24</f>
        <v xml:space="preserve"> </v>
      </c>
      <c r="L117" s="32"/>
    </row>
    <row r="118" spans="2:65" s="1" customFormat="1" ht="10.35" customHeight="1">
      <c r="B118" s="32"/>
      <c r="L118" s="32"/>
    </row>
    <row r="119" spans="2:65" s="10" customFormat="1" ht="29.25" customHeight="1">
      <c r="B119" s="112"/>
      <c r="C119" s="113" t="s">
        <v>122</v>
      </c>
      <c r="D119" s="114" t="s">
        <v>60</v>
      </c>
      <c r="E119" s="114" t="s">
        <v>56</v>
      </c>
      <c r="F119" s="114" t="s">
        <v>57</v>
      </c>
      <c r="G119" s="114" t="s">
        <v>123</v>
      </c>
      <c r="H119" s="114" t="s">
        <v>124</v>
      </c>
      <c r="I119" s="114" t="s">
        <v>125</v>
      </c>
      <c r="J119" s="114" t="s">
        <v>103</v>
      </c>
      <c r="K119" s="115" t="s">
        <v>126</v>
      </c>
      <c r="L119" s="112"/>
      <c r="M119" s="59" t="s">
        <v>1</v>
      </c>
      <c r="N119" s="60" t="s">
        <v>39</v>
      </c>
      <c r="O119" s="60" t="s">
        <v>127</v>
      </c>
      <c r="P119" s="60" t="s">
        <v>128</v>
      </c>
      <c r="Q119" s="60" t="s">
        <v>129</v>
      </c>
      <c r="R119" s="60" t="s">
        <v>130</v>
      </c>
      <c r="S119" s="60" t="s">
        <v>131</v>
      </c>
      <c r="T119" s="61" t="s">
        <v>132</v>
      </c>
    </row>
    <row r="120" spans="2:65" s="1" customFormat="1" ht="22.9" customHeight="1">
      <c r="B120" s="32"/>
      <c r="C120" s="64" t="s">
        <v>133</v>
      </c>
      <c r="J120" s="116">
        <f>BK120</f>
        <v>0</v>
      </c>
      <c r="L120" s="32"/>
      <c r="M120" s="62"/>
      <c r="N120" s="53"/>
      <c r="O120" s="53"/>
      <c r="P120" s="117">
        <f>P121</f>
        <v>0</v>
      </c>
      <c r="Q120" s="53"/>
      <c r="R120" s="117">
        <f>R121</f>
        <v>7.839999999999998E-3</v>
      </c>
      <c r="S120" s="53"/>
      <c r="T120" s="118">
        <f>T121</f>
        <v>4.3500000000000005</v>
      </c>
      <c r="AT120" s="17" t="s">
        <v>74</v>
      </c>
      <c r="AU120" s="17" t="s">
        <v>105</v>
      </c>
      <c r="BK120" s="119">
        <f>BK121</f>
        <v>0</v>
      </c>
    </row>
    <row r="121" spans="2:65" s="11" customFormat="1" ht="25.9" customHeight="1">
      <c r="B121" s="120"/>
      <c r="D121" s="121" t="s">
        <v>74</v>
      </c>
      <c r="E121" s="122" t="s">
        <v>134</v>
      </c>
      <c r="F121" s="122" t="s">
        <v>135</v>
      </c>
      <c r="I121" s="123"/>
      <c r="J121" s="124">
        <f>BK121</f>
        <v>0</v>
      </c>
      <c r="L121" s="120"/>
      <c r="M121" s="125"/>
      <c r="P121" s="126">
        <f>P122+P129+P136</f>
        <v>0</v>
      </c>
      <c r="R121" s="126">
        <f>R122+R129+R136</f>
        <v>7.839999999999998E-3</v>
      </c>
      <c r="T121" s="127">
        <f>T122+T129+T136</f>
        <v>4.3500000000000005</v>
      </c>
      <c r="AR121" s="121" t="s">
        <v>83</v>
      </c>
      <c r="AT121" s="128" t="s">
        <v>74</v>
      </c>
      <c r="AU121" s="128" t="s">
        <v>75</v>
      </c>
      <c r="AY121" s="121" t="s">
        <v>136</v>
      </c>
      <c r="BK121" s="129">
        <f>BK122+BK129+BK136</f>
        <v>0</v>
      </c>
    </row>
    <row r="122" spans="2:65" s="11" customFormat="1" ht="22.9" customHeight="1">
      <c r="B122" s="120"/>
      <c r="D122" s="121" t="s">
        <v>74</v>
      </c>
      <c r="E122" s="130" t="s">
        <v>181</v>
      </c>
      <c r="F122" s="130" t="s">
        <v>273</v>
      </c>
      <c r="I122" s="123"/>
      <c r="J122" s="131">
        <f>BK122</f>
        <v>0</v>
      </c>
      <c r="L122" s="120"/>
      <c r="M122" s="125"/>
      <c r="P122" s="126">
        <f>SUM(P123:P128)</f>
        <v>0</v>
      </c>
      <c r="R122" s="126">
        <f>SUM(R123:R128)</f>
        <v>7.839999999999998E-3</v>
      </c>
      <c r="T122" s="127">
        <f>SUM(T123:T128)</f>
        <v>4.3500000000000005</v>
      </c>
      <c r="AR122" s="121" t="s">
        <v>83</v>
      </c>
      <c r="AT122" s="128" t="s">
        <v>74</v>
      </c>
      <c r="AU122" s="128" t="s">
        <v>83</v>
      </c>
      <c r="AY122" s="121" t="s">
        <v>136</v>
      </c>
      <c r="BK122" s="129">
        <f>SUM(BK123:BK128)</f>
        <v>0</v>
      </c>
    </row>
    <row r="123" spans="2:65" s="1" customFormat="1" ht="33" customHeight="1">
      <c r="B123" s="132"/>
      <c r="C123" s="133" t="s">
        <v>83</v>
      </c>
      <c r="D123" s="133" t="s">
        <v>138</v>
      </c>
      <c r="E123" s="134" t="s">
        <v>496</v>
      </c>
      <c r="F123" s="135" t="s">
        <v>497</v>
      </c>
      <c r="G123" s="136" t="s">
        <v>246</v>
      </c>
      <c r="H123" s="137">
        <v>2</v>
      </c>
      <c r="I123" s="138"/>
      <c r="J123" s="139">
        <f>ROUND(I123*H123,2)</f>
        <v>0</v>
      </c>
      <c r="K123" s="135" t="s">
        <v>142</v>
      </c>
      <c r="L123" s="32"/>
      <c r="M123" s="140" t="s">
        <v>1</v>
      </c>
      <c r="N123" s="141" t="s">
        <v>40</v>
      </c>
      <c r="P123" s="142">
        <f>O123*H123</f>
        <v>0</v>
      </c>
      <c r="Q123" s="142">
        <v>1.0000000000000001E-5</v>
      </c>
      <c r="R123" s="142">
        <f>Q123*H123</f>
        <v>2.0000000000000002E-5</v>
      </c>
      <c r="S123" s="142">
        <v>0</v>
      </c>
      <c r="T123" s="143">
        <f>S123*H123</f>
        <v>0</v>
      </c>
      <c r="AR123" s="144" t="s">
        <v>143</v>
      </c>
      <c r="AT123" s="144" t="s">
        <v>138</v>
      </c>
      <c r="AU123" s="144" t="s">
        <v>85</v>
      </c>
      <c r="AY123" s="17" t="s">
        <v>136</v>
      </c>
      <c r="BE123" s="145">
        <f>IF(N123="základní",J123,0)</f>
        <v>0</v>
      </c>
      <c r="BF123" s="145">
        <f>IF(N123="snížená",J123,0)</f>
        <v>0</v>
      </c>
      <c r="BG123" s="145">
        <f>IF(N123="zákl. přenesená",J123,0)</f>
        <v>0</v>
      </c>
      <c r="BH123" s="145">
        <f>IF(N123="sníž. přenesená",J123,0)</f>
        <v>0</v>
      </c>
      <c r="BI123" s="145">
        <f>IF(N123="nulová",J123,0)</f>
        <v>0</v>
      </c>
      <c r="BJ123" s="17" t="s">
        <v>83</v>
      </c>
      <c r="BK123" s="145">
        <f>ROUND(I123*H123,2)</f>
        <v>0</v>
      </c>
      <c r="BL123" s="17" t="s">
        <v>143</v>
      </c>
      <c r="BM123" s="144" t="s">
        <v>498</v>
      </c>
    </row>
    <row r="124" spans="2:65" s="1" customFormat="1" ht="24.2" customHeight="1">
      <c r="B124" s="132"/>
      <c r="C124" s="174" t="s">
        <v>85</v>
      </c>
      <c r="D124" s="174" t="s">
        <v>197</v>
      </c>
      <c r="E124" s="175" t="s">
        <v>499</v>
      </c>
      <c r="F124" s="176" t="s">
        <v>500</v>
      </c>
      <c r="G124" s="177" t="s">
        <v>246</v>
      </c>
      <c r="H124" s="178">
        <v>2</v>
      </c>
      <c r="I124" s="179"/>
      <c r="J124" s="180">
        <f>ROUND(I124*H124,2)</f>
        <v>0</v>
      </c>
      <c r="K124" s="176" t="s">
        <v>142</v>
      </c>
      <c r="L124" s="181"/>
      <c r="M124" s="182" t="s">
        <v>1</v>
      </c>
      <c r="N124" s="183" t="s">
        <v>40</v>
      </c>
      <c r="P124" s="142">
        <f>O124*H124</f>
        <v>0</v>
      </c>
      <c r="Q124" s="142">
        <v>3.8999999999999998E-3</v>
      </c>
      <c r="R124" s="142">
        <f>Q124*H124</f>
        <v>7.7999999999999996E-3</v>
      </c>
      <c r="S124" s="142">
        <v>0</v>
      </c>
      <c r="T124" s="143">
        <f>S124*H124</f>
        <v>0</v>
      </c>
      <c r="AR124" s="144" t="s">
        <v>181</v>
      </c>
      <c r="AT124" s="144" t="s">
        <v>197</v>
      </c>
      <c r="AU124" s="144" t="s">
        <v>85</v>
      </c>
      <c r="AY124" s="17" t="s">
        <v>136</v>
      </c>
      <c r="BE124" s="145">
        <f>IF(N124="základní",J124,0)</f>
        <v>0</v>
      </c>
      <c r="BF124" s="145">
        <f>IF(N124="snížená",J124,0)</f>
        <v>0</v>
      </c>
      <c r="BG124" s="145">
        <f>IF(N124="zákl. přenesená",J124,0)</f>
        <v>0</v>
      </c>
      <c r="BH124" s="145">
        <f>IF(N124="sníž. přenesená",J124,0)</f>
        <v>0</v>
      </c>
      <c r="BI124" s="145">
        <f>IF(N124="nulová",J124,0)</f>
        <v>0</v>
      </c>
      <c r="BJ124" s="17" t="s">
        <v>83</v>
      </c>
      <c r="BK124" s="145">
        <f>ROUND(I124*H124,2)</f>
        <v>0</v>
      </c>
      <c r="BL124" s="17" t="s">
        <v>143</v>
      </c>
      <c r="BM124" s="144" t="s">
        <v>501</v>
      </c>
    </row>
    <row r="125" spans="2:65" s="1" customFormat="1" ht="24.2" customHeight="1">
      <c r="B125" s="132"/>
      <c r="C125" s="174" t="s">
        <v>149</v>
      </c>
      <c r="D125" s="174" t="s">
        <v>197</v>
      </c>
      <c r="E125" s="175" t="s">
        <v>502</v>
      </c>
      <c r="F125" s="176" t="s">
        <v>503</v>
      </c>
      <c r="G125" s="177" t="s">
        <v>321</v>
      </c>
      <c r="H125" s="178">
        <v>2</v>
      </c>
      <c r="I125" s="179"/>
      <c r="J125" s="180">
        <f>ROUND(I125*H125,2)</f>
        <v>0</v>
      </c>
      <c r="K125" s="176" t="s">
        <v>1</v>
      </c>
      <c r="L125" s="181"/>
      <c r="M125" s="182" t="s">
        <v>1</v>
      </c>
      <c r="N125" s="183" t="s">
        <v>40</v>
      </c>
      <c r="P125" s="142">
        <f>O125*H125</f>
        <v>0</v>
      </c>
      <c r="Q125" s="142">
        <v>1.0000000000000001E-5</v>
      </c>
      <c r="R125" s="142">
        <f>Q125*H125</f>
        <v>2.0000000000000002E-5</v>
      </c>
      <c r="S125" s="142">
        <v>0</v>
      </c>
      <c r="T125" s="143">
        <f>S125*H125</f>
        <v>0</v>
      </c>
      <c r="AR125" s="144" t="s">
        <v>181</v>
      </c>
      <c r="AT125" s="144" t="s">
        <v>197</v>
      </c>
      <c r="AU125" s="144" t="s">
        <v>85</v>
      </c>
      <c r="AY125" s="17" t="s">
        <v>136</v>
      </c>
      <c r="BE125" s="145">
        <f>IF(N125="základní",J125,0)</f>
        <v>0</v>
      </c>
      <c r="BF125" s="145">
        <f>IF(N125="snížená",J125,0)</f>
        <v>0</v>
      </c>
      <c r="BG125" s="145">
        <f>IF(N125="zákl. přenesená",J125,0)</f>
        <v>0</v>
      </c>
      <c r="BH125" s="145">
        <f>IF(N125="sníž. přenesená",J125,0)</f>
        <v>0</v>
      </c>
      <c r="BI125" s="145">
        <f>IF(N125="nulová",J125,0)</f>
        <v>0</v>
      </c>
      <c r="BJ125" s="17" t="s">
        <v>83</v>
      </c>
      <c r="BK125" s="145">
        <f>ROUND(I125*H125,2)</f>
        <v>0</v>
      </c>
      <c r="BL125" s="17" t="s">
        <v>143</v>
      </c>
      <c r="BM125" s="144" t="s">
        <v>504</v>
      </c>
    </row>
    <row r="126" spans="2:65" s="1" customFormat="1" ht="24.2" customHeight="1">
      <c r="B126" s="132"/>
      <c r="C126" s="133" t="s">
        <v>143</v>
      </c>
      <c r="D126" s="133" t="s">
        <v>138</v>
      </c>
      <c r="E126" s="134" t="s">
        <v>505</v>
      </c>
      <c r="F126" s="135" t="s">
        <v>506</v>
      </c>
      <c r="G126" s="136" t="s">
        <v>246</v>
      </c>
      <c r="H126" s="137">
        <v>2</v>
      </c>
      <c r="I126" s="138"/>
      <c r="J126" s="139">
        <f>ROUND(I126*H126,2)</f>
        <v>0</v>
      </c>
      <c r="K126" s="135" t="s">
        <v>142</v>
      </c>
      <c r="L126" s="32"/>
      <c r="M126" s="140" t="s">
        <v>1</v>
      </c>
      <c r="N126" s="141" t="s">
        <v>40</v>
      </c>
      <c r="P126" s="142">
        <f>O126*H126</f>
        <v>0</v>
      </c>
      <c r="Q126" s="142">
        <v>0</v>
      </c>
      <c r="R126" s="142">
        <f>Q126*H126</f>
        <v>0</v>
      </c>
      <c r="S126" s="142">
        <v>1.4999999999999999E-2</v>
      </c>
      <c r="T126" s="143">
        <f>S126*H126</f>
        <v>0.03</v>
      </c>
      <c r="AR126" s="144" t="s">
        <v>143</v>
      </c>
      <c r="AT126" s="144" t="s">
        <v>138</v>
      </c>
      <c r="AU126" s="144" t="s">
        <v>85</v>
      </c>
      <c r="AY126" s="17" t="s">
        <v>136</v>
      </c>
      <c r="BE126" s="145">
        <f>IF(N126="základní",J126,0)</f>
        <v>0</v>
      </c>
      <c r="BF126" s="145">
        <f>IF(N126="snížená",J126,0)</f>
        <v>0</v>
      </c>
      <c r="BG126" s="145">
        <f>IF(N126="zákl. přenesená",J126,0)</f>
        <v>0</v>
      </c>
      <c r="BH126" s="145">
        <f>IF(N126="sníž. přenesená",J126,0)</f>
        <v>0</v>
      </c>
      <c r="BI126" s="145">
        <f>IF(N126="nulová",J126,0)</f>
        <v>0</v>
      </c>
      <c r="BJ126" s="17" t="s">
        <v>83</v>
      </c>
      <c r="BK126" s="145">
        <f>ROUND(I126*H126,2)</f>
        <v>0</v>
      </c>
      <c r="BL126" s="17" t="s">
        <v>143</v>
      </c>
      <c r="BM126" s="144" t="s">
        <v>507</v>
      </c>
    </row>
    <row r="127" spans="2:65" s="1" customFormat="1" ht="24.2" customHeight="1">
      <c r="B127" s="132"/>
      <c r="C127" s="133" t="s">
        <v>167</v>
      </c>
      <c r="D127" s="133" t="s">
        <v>138</v>
      </c>
      <c r="E127" s="134" t="s">
        <v>508</v>
      </c>
      <c r="F127" s="135" t="s">
        <v>509</v>
      </c>
      <c r="G127" s="136" t="s">
        <v>152</v>
      </c>
      <c r="H127" s="137">
        <v>2.25</v>
      </c>
      <c r="I127" s="138"/>
      <c r="J127" s="139">
        <f>ROUND(I127*H127,2)</f>
        <v>0</v>
      </c>
      <c r="K127" s="135" t="s">
        <v>142</v>
      </c>
      <c r="L127" s="32"/>
      <c r="M127" s="140" t="s">
        <v>1</v>
      </c>
      <c r="N127" s="141" t="s">
        <v>40</v>
      </c>
      <c r="P127" s="142">
        <f>O127*H127</f>
        <v>0</v>
      </c>
      <c r="Q127" s="142">
        <v>0</v>
      </c>
      <c r="R127" s="142">
        <f>Q127*H127</f>
        <v>0</v>
      </c>
      <c r="S127" s="142">
        <v>1.92</v>
      </c>
      <c r="T127" s="143">
        <f>S127*H127</f>
        <v>4.32</v>
      </c>
      <c r="AR127" s="144" t="s">
        <v>143</v>
      </c>
      <c r="AT127" s="144" t="s">
        <v>138</v>
      </c>
      <c r="AU127" s="144" t="s">
        <v>85</v>
      </c>
      <c r="AY127" s="17" t="s">
        <v>136</v>
      </c>
      <c r="BE127" s="145">
        <f>IF(N127="základní",J127,0)</f>
        <v>0</v>
      </c>
      <c r="BF127" s="145">
        <f>IF(N127="snížená",J127,0)</f>
        <v>0</v>
      </c>
      <c r="BG127" s="145">
        <f>IF(N127="zákl. přenesená",J127,0)</f>
        <v>0</v>
      </c>
      <c r="BH127" s="145">
        <f>IF(N127="sníž. přenesená",J127,0)</f>
        <v>0</v>
      </c>
      <c r="BI127" s="145">
        <f>IF(N127="nulová",J127,0)</f>
        <v>0</v>
      </c>
      <c r="BJ127" s="17" t="s">
        <v>83</v>
      </c>
      <c r="BK127" s="145">
        <f>ROUND(I127*H127,2)</f>
        <v>0</v>
      </c>
      <c r="BL127" s="17" t="s">
        <v>143</v>
      </c>
      <c r="BM127" s="144" t="s">
        <v>510</v>
      </c>
    </row>
    <row r="128" spans="2:65" s="13" customFormat="1" ht="11.25">
      <c r="B128" s="153"/>
      <c r="D128" s="147" t="s">
        <v>154</v>
      </c>
      <c r="E128" s="154" t="s">
        <v>1</v>
      </c>
      <c r="F128" s="155" t="s">
        <v>511</v>
      </c>
      <c r="H128" s="156">
        <v>2.25</v>
      </c>
      <c r="I128" s="157"/>
      <c r="L128" s="153"/>
      <c r="M128" s="158"/>
      <c r="T128" s="159"/>
      <c r="AT128" s="154" t="s">
        <v>154</v>
      </c>
      <c r="AU128" s="154" t="s">
        <v>85</v>
      </c>
      <c r="AV128" s="13" t="s">
        <v>85</v>
      </c>
      <c r="AW128" s="13" t="s">
        <v>31</v>
      </c>
      <c r="AX128" s="13" t="s">
        <v>83</v>
      </c>
      <c r="AY128" s="154" t="s">
        <v>136</v>
      </c>
    </row>
    <row r="129" spans="2:65" s="11" customFormat="1" ht="22.9" customHeight="1">
      <c r="B129" s="120"/>
      <c r="D129" s="121" t="s">
        <v>74</v>
      </c>
      <c r="E129" s="130" t="s">
        <v>409</v>
      </c>
      <c r="F129" s="130" t="s">
        <v>410</v>
      </c>
      <c r="I129" s="123"/>
      <c r="J129" s="131">
        <f>BK129</f>
        <v>0</v>
      </c>
      <c r="L129" s="120"/>
      <c r="M129" s="125"/>
      <c r="P129" s="126">
        <f>SUM(P130:P135)</f>
        <v>0</v>
      </c>
      <c r="R129" s="126">
        <f>SUM(R130:R135)</f>
        <v>0</v>
      </c>
      <c r="T129" s="127">
        <f>SUM(T130:T135)</f>
        <v>0</v>
      </c>
      <c r="AR129" s="121" t="s">
        <v>83</v>
      </c>
      <c r="AT129" s="128" t="s">
        <v>74</v>
      </c>
      <c r="AU129" s="128" t="s">
        <v>83</v>
      </c>
      <c r="AY129" s="121" t="s">
        <v>136</v>
      </c>
      <c r="BK129" s="129">
        <f>SUM(BK130:BK135)</f>
        <v>0</v>
      </c>
    </row>
    <row r="130" spans="2:65" s="1" customFormat="1" ht="24.2" customHeight="1">
      <c r="B130" s="132"/>
      <c r="C130" s="133" t="s">
        <v>173</v>
      </c>
      <c r="D130" s="133" t="s">
        <v>138</v>
      </c>
      <c r="E130" s="134" t="s">
        <v>412</v>
      </c>
      <c r="F130" s="135" t="s">
        <v>413</v>
      </c>
      <c r="G130" s="136" t="s">
        <v>200</v>
      </c>
      <c r="H130" s="137">
        <v>4.3499999999999996</v>
      </c>
      <c r="I130" s="138"/>
      <c r="J130" s="139">
        <f>ROUND(I130*H130,2)</f>
        <v>0</v>
      </c>
      <c r="K130" s="135" t="s">
        <v>142</v>
      </c>
      <c r="L130" s="32"/>
      <c r="M130" s="140" t="s">
        <v>1</v>
      </c>
      <c r="N130" s="141" t="s">
        <v>40</v>
      </c>
      <c r="P130" s="142">
        <f>O130*H130</f>
        <v>0</v>
      </c>
      <c r="Q130" s="142">
        <v>0</v>
      </c>
      <c r="R130" s="142">
        <f>Q130*H130</f>
        <v>0</v>
      </c>
      <c r="S130" s="142">
        <v>0</v>
      </c>
      <c r="T130" s="143">
        <f>S130*H130</f>
        <v>0</v>
      </c>
      <c r="AR130" s="144" t="s">
        <v>143</v>
      </c>
      <c r="AT130" s="144" t="s">
        <v>138</v>
      </c>
      <c r="AU130" s="144" t="s">
        <v>85</v>
      </c>
      <c r="AY130" s="17" t="s">
        <v>136</v>
      </c>
      <c r="BE130" s="145">
        <f>IF(N130="základní",J130,0)</f>
        <v>0</v>
      </c>
      <c r="BF130" s="145">
        <f>IF(N130="snížená",J130,0)</f>
        <v>0</v>
      </c>
      <c r="BG130" s="145">
        <f>IF(N130="zákl. přenesená",J130,0)</f>
        <v>0</v>
      </c>
      <c r="BH130" s="145">
        <f>IF(N130="sníž. přenesená",J130,0)</f>
        <v>0</v>
      </c>
      <c r="BI130" s="145">
        <f>IF(N130="nulová",J130,0)</f>
        <v>0</v>
      </c>
      <c r="BJ130" s="17" t="s">
        <v>83</v>
      </c>
      <c r="BK130" s="145">
        <f>ROUND(I130*H130,2)</f>
        <v>0</v>
      </c>
      <c r="BL130" s="17" t="s">
        <v>143</v>
      </c>
      <c r="BM130" s="144" t="s">
        <v>414</v>
      </c>
    </row>
    <row r="131" spans="2:65" s="1" customFormat="1" ht="24.2" customHeight="1">
      <c r="B131" s="132"/>
      <c r="C131" s="133" t="s">
        <v>177</v>
      </c>
      <c r="D131" s="133" t="s">
        <v>138</v>
      </c>
      <c r="E131" s="134" t="s">
        <v>416</v>
      </c>
      <c r="F131" s="135" t="s">
        <v>417</v>
      </c>
      <c r="G131" s="136" t="s">
        <v>200</v>
      </c>
      <c r="H131" s="137">
        <v>4.3499999999999996</v>
      </c>
      <c r="I131" s="138"/>
      <c r="J131" s="139">
        <f>ROUND(I131*H131,2)</f>
        <v>0</v>
      </c>
      <c r="K131" s="135" t="s">
        <v>142</v>
      </c>
      <c r="L131" s="32"/>
      <c r="M131" s="140" t="s">
        <v>1</v>
      </c>
      <c r="N131" s="141" t="s">
        <v>40</v>
      </c>
      <c r="P131" s="142">
        <f>O131*H131</f>
        <v>0</v>
      </c>
      <c r="Q131" s="142">
        <v>0</v>
      </c>
      <c r="R131" s="142">
        <f>Q131*H131</f>
        <v>0</v>
      </c>
      <c r="S131" s="142">
        <v>0</v>
      </c>
      <c r="T131" s="143">
        <f>S131*H131</f>
        <v>0</v>
      </c>
      <c r="AR131" s="144" t="s">
        <v>143</v>
      </c>
      <c r="AT131" s="144" t="s">
        <v>138</v>
      </c>
      <c r="AU131" s="144" t="s">
        <v>85</v>
      </c>
      <c r="AY131" s="17" t="s">
        <v>136</v>
      </c>
      <c r="BE131" s="145">
        <f>IF(N131="základní",J131,0)</f>
        <v>0</v>
      </c>
      <c r="BF131" s="145">
        <f>IF(N131="snížená",J131,0)</f>
        <v>0</v>
      </c>
      <c r="BG131" s="145">
        <f>IF(N131="zákl. přenesená",J131,0)</f>
        <v>0</v>
      </c>
      <c r="BH131" s="145">
        <f>IF(N131="sníž. přenesená",J131,0)</f>
        <v>0</v>
      </c>
      <c r="BI131" s="145">
        <f>IF(N131="nulová",J131,0)</f>
        <v>0</v>
      </c>
      <c r="BJ131" s="17" t="s">
        <v>83</v>
      </c>
      <c r="BK131" s="145">
        <f>ROUND(I131*H131,2)</f>
        <v>0</v>
      </c>
      <c r="BL131" s="17" t="s">
        <v>143</v>
      </c>
      <c r="BM131" s="144" t="s">
        <v>418</v>
      </c>
    </row>
    <row r="132" spans="2:65" s="1" customFormat="1" ht="24.2" customHeight="1">
      <c r="B132" s="132"/>
      <c r="C132" s="133" t="s">
        <v>181</v>
      </c>
      <c r="D132" s="133" t="s">
        <v>138</v>
      </c>
      <c r="E132" s="134" t="s">
        <v>420</v>
      </c>
      <c r="F132" s="135" t="s">
        <v>421</v>
      </c>
      <c r="G132" s="136" t="s">
        <v>200</v>
      </c>
      <c r="H132" s="137">
        <v>39.15</v>
      </c>
      <c r="I132" s="138"/>
      <c r="J132" s="139">
        <f>ROUND(I132*H132,2)</f>
        <v>0</v>
      </c>
      <c r="K132" s="135" t="s">
        <v>142</v>
      </c>
      <c r="L132" s="32"/>
      <c r="M132" s="140" t="s">
        <v>1</v>
      </c>
      <c r="N132" s="141" t="s">
        <v>40</v>
      </c>
      <c r="P132" s="142">
        <f>O132*H132</f>
        <v>0</v>
      </c>
      <c r="Q132" s="142">
        <v>0</v>
      </c>
      <c r="R132" s="142">
        <f>Q132*H132</f>
        <v>0</v>
      </c>
      <c r="S132" s="142">
        <v>0</v>
      </c>
      <c r="T132" s="143">
        <f>S132*H132</f>
        <v>0</v>
      </c>
      <c r="AR132" s="144" t="s">
        <v>143</v>
      </c>
      <c r="AT132" s="144" t="s">
        <v>138</v>
      </c>
      <c r="AU132" s="144" t="s">
        <v>85</v>
      </c>
      <c r="AY132" s="17" t="s">
        <v>136</v>
      </c>
      <c r="BE132" s="145">
        <f>IF(N132="základní",J132,0)</f>
        <v>0</v>
      </c>
      <c r="BF132" s="145">
        <f>IF(N132="snížená",J132,0)</f>
        <v>0</v>
      </c>
      <c r="BG132" s="145">
        <f>IF(N132="zákl. přenesená",J132,0)</f>
        <v>0</v>
      </c>
      <c r="BH132" s="145">
        <f>IF(N132="sníž. přenesená",J132,0)</f>
        <v>0</v>
      </c>
      <c r="BI132" s="145">
        <f>IF(N132="nulová",J132,0)</f>
        <v>0</v>
      </c>
      <c r="BJ132" s="17" t="s">
        <v>83</v>
      </c>
      <c r="BK132" s="145">
        <f>ROUND(I132*H132,2)</f>
        <v>0</v>
      </c>
      <c r="BL132" s="17" t="s">
        <v>143</v>
      </c>
      <c r="BM132" s="144" t="s">
        <v>422</v>
      </c>
    </row>
    <row r="133" spans="2:65" s="13" customFormat="1" ht="11.25">
      <c r="B133" s="153"/>
      <c r="D133" s="147" t="s">
        <v>154</v>
      </c>
      <c r="F133" s="155" t="s">
        <v>512</v>
      </c>
      <c r="H133" s="156">
        <v>39.15</v>
      </c>
      <c r="I133" s="157"/>
      <c r="L133" s="153"/>
      <c r="M133" s="158"/>
      <c r="T133" s="159"/>
      <c r="AT133" s="154" t="s">
        <v>154</v>
      </c>
      <c r="AU133" s="154" t="s">
        <v>85</v>
      </c>
      <c r="AV133" s="13" t="s">
        <v>85</v>
      </c>
      <c r="AW133" s="13" t="s">
        <v>3</v>
      </c>
      <c r="AX133" s="13" t="s">
        <v>83</v>
      </c>
      <c r="AY133" s="154" t="s">
        <v>136</v>
      </c>
    </row>
    <row r="134" spans="2:65" s="1" customFormat="1" ht="37.9" customHeight="1">
      <c r="B134" s="132"/>
      <c r="C134" s="133" t="s">
        <v>196</v>
      </c>
      <c r="D134" s="133" t="s">
        <v>138</v>
      </c>
      <c r="E134" s="134" t="s">
        <v>425</v>
      </c>
      <c r="F134" s="135" t="s">
        <v>426</v>
      </c>
      <c r="G134" s="136" t="s">
        <v>200</v>
      </c>
      <c r="H134" s="137">
        <v>4.32</v>
      </c>
      <c r="I134" s="138"/>
      <c r="J134" s="139">
        <f>ROUND(I134*H134,2)</f>
        <v>0</v>
      </c>
      <c r="K134" s="135" t="s">
        <v>142</v>
      </c>
      <c r="L134" s="32"/>
      <c r="M134" s="140" t="s">
        <v>1</v>
      </c>
      <c r="N134" s="141" t="s">
        <v>40</v>
      </c>
      <c r="P134" s="142">
        <f>O134*H134</f>
        <v>0</v>
      </c>
      <c r="Q134" s="142">
        <v>0</v>
      </c>
      <c r="R134" s="142">
        <f>Q134*H134</f>
        <v>0</v>
      </c>
      <c r="S134" s="142">
        <v>0</v>
      </c>
      <c r="T134" s="143">
        <f>S134*H134</f>
        <v>0</v>
      </c>
      <c r="AR134" s="144" t="s">
        <v>143</v>
      </c>
      <c r="AT134" s="144" t="s">
        <v>138</v>
      </c>
      <c r="AU134" s="144" t="s">
        <v>85</v>
      </c>
      <c r="AY134" s="17" t="s">
        <v>136</v>
      </c>
      <c r="BE134" s="145">
        <f>IF(N134="základní",J134,0)</f>
        <v>0</v>
      </c>
      <c r="BF134" s="145">
        <f>IF(N134="snížená",J134,0)</f>
        <v>0</v>
      </c>
      <c r="BG134" s="145">
        <f>IF(N134="zákl. přenesená",J134,0)</f>
        <v>0</v>
      </c>
      <c r="BH134" s="145">
        <f>IF(N134="sníž. přenesená",J134,0)</f>
        <v>0</v>
      </c>
      <c r="BI134" s="145">
        <f>IF(N134="nulová",J134,0)</f>
        <v>0</v>
      </c>
      <c r="BJ134" s="17" t="s">
        <v>83</v>
      </c>
      <c r="BK134" s="145">
        <f>ROUND(I134*H134,2)</f>
        <v>0</v>
      </c>
      <c r="BL134" s="17" t="s">
        <v>143</v>
      </c>
      <c r="BM134" s="144" t="s">
        <v>427</v>
      </c>
    </row>
    <row r="135" spans="2:65" s="1" customFormat="1" ht="37.9" customHeight="1">
      <c r="B135" s="132"/>
      <c r="C135" s="133" t="s">
        <v>204</v>
      </c>
      <c r="D135" s="133" t="s">
        <v>138</v>
      </c>
      <c r="E135" s="134" t="s">
        <v>445</v>
      </c>
      <c r="F135" s="135" t="s">
        <v>446</v>
      </c>
      <c r="G135" s="136" t="s">
        <v>200</v>
      </c>
      <c r="H135" s="137">
        <v>0.03</v>
      </c>
      <c r="I135" s="138"/>
      <c r="J135" s="139">
        <f>ROUND(I135*H135,2)</f>
        <v>0</v>
      </c>
      <c r="K135" s="135" t="s">
        <v>142</v>
      </c>
      <c r="L135" s="32"/>
      <c r="M135" s="140" t="s">
        <v>1</v>
      </c>
      <c r="N135" s="141" t="s">
        <v>40</v>
      </c>
      <c r="P135" s="142">
        <f>O135*H135</f>
        <v>0</v>
      </c>
      <c r="Q135" s="142">
        <v>0</v>
      </c>
      <c r="R135" s="142">
        <f>Q135*H135</f>
        <v>0</v>
      </c>
      <c r="S135" s="142">
        <v>0</v>
      </c>
      <c r="T135" s="143">
        <f>S135*H135</f>
        <v>0</v>
      </c>
      <c r="AR135" s="144" t="s">
        <v>143</v>
      </c>
      <c r="AT135" s="144" t="s">
        <v>138</v>
      </c>
      <c r="AU135" s="144" t="s">
        <v>85</v>
      </c>
      <c r="AY135" s="17" t="s">
        <v>136</v>
      </c>
      <c r="BE135" s="145">
        <f>IF(N135="základní",J135,0)</f>
        <v>0</v>
      </c>
      <c r="BF135" s="145">
        <f>IF(N135="snížená",J135,0)</f>
        <v>0</v>
      </c>
      <c r="BG135" s="145">
        <f>IF(N135="zákl. přenesená",J135,0)</f>
        <v>0</v>
      </c>
      <c r="BH135" s="145">
        <f>IF(N135="sníž. přenesená",J135,0)</f>
        <v>0</v>
      </c>
      <c r="BI135" s="145">
        <f>IF(N135="nulová",J135,0)</f>
        <v>0</v>
      </c>
      <c r="BJ135" s="17" t="s">
        <v>83</v>
      </c>
      <c r="BK135" s="145">
        <f>ROUND(I135*H135,2)</f>
        <v>0</v>
      </c>
      <c r="BL135" s="17" t="s">
        <v>143</v>
      </c>
      <c r="BM135" s="144" t="s">
        <v>447</v>
      </c>
    </row>
    <row r="136" spans="2:65" s="11" customFormat="1" ht="22.9" customHeight="1">
      <c r="B136" s="120"/>
      <c r="D136" s="121" t="s">
        <v>74</v>
      </c>
      <c r="E136" s="130" t="s">
        <v>452</v>
      </c>
      <c r="F136" s="130" t="s">
        <v>453</v>
      </c>
      <c r="I136" s="123"/>
      <c r="J136" s="131">
        <f>BK136</f>
        <v>0</v>
      </c>
      <c r="L136" s="120"/>
      <c r="M136" s="125"/>
      <c r="P136" s="126">
        <f>P137</f>
        <v>0</v>
      </c>
      <c r="R136" s="126">
        <f>R137</f>
        <v>0</v>
      </c>
      <c r="T136" s="127">
        <f>T137</f>
        <v>0</v>
      </c>
      <c r="AR136" s="121" t="s">
        <v>83</v>
      </c>
      <c r="AT136" s="128" t="s">
        <v>74</v>
      </c>
      <c r="AU136" s="128" t="s">
        <v>83</v>
      </c>
      <c r="AY136" s="121" t="s">
        <v>136</v>
      </c>
      <c r="BK136" s="129">
        <f>BK137</f>
        <v>0</v>
      </c>
    </row>
    <row r="137" spans="2:65" s="1" customFormat="1" ht="24.2" customHeight="1">
      <c r="B137" s="132"/>
      <c r="C137" s="133" t="s">
        <v>210</v>
      </c>
      <c r="D137" s="133" t="s">
        <v>138</v>
      </c>
      <c r="E137" s="134" t="s">
        <v>455</v>
      </c>
      <c r="F137" s="135" t="s">
        <v>456</v>
      </c>
      <c r="G137" s="136" t="s">
        <v>200</v>
      </c>
      <c r="H137" s="137">
        <v>8.0000000000000002E-3</v>
      </c>
      <c r="I137" s="138"/>
      <c r="J137" s="139">
        <f>ROUND(I137*H137,2)</f>
        <v>0</v>
      </c>
      <c r="K137" s="135" t="s">
        <v>142</v>
      </c>
      <c r="L137" s="32"/>
      <c r="M137" s="184" t="s">
        <v>1</v>
      </c>
      <c r="N137" s="185" t="s">
        <v>40</v>
      </c>
      <c r="O137" s="186"/>
      <c r="P137" s="187">
        <f>O137*H137</f>
        <v>0</v>
      </c>
      <c r="Q137" s="187">
        <v>0</v>
      </c>
      <c r="R137" s="187">
        <f>Q137*H137</f>
        <v>0</v>
      </c>
      <c r="S137" s="187">
        <v>0</v>
      </c>
      <c r="T137" s="188">
        <f>S137*H137</f>
        <v>0</v>
      </c>
      <c r="AR137" s="144" t="s">
        <v>143</v>
      </c>
      <c r="AT137" s="144" t="s">
        <v>138</v>
      </c>
      <c r="AU137" s="144" t="s">
        <v>85</v>
      </c>
      <c r="AY137" s="17" t="s">
        <v>136</v>
      </c>
      <c r="BE137" s="145">
        <f>IF(N137="základní",J137,0)</f>
        <v>0</v>
      </c>
      <c r="BF137" s="145">
        <f>IF(N137="snížená",J137,0)</f>
        <v>0</v>
      </c>
      <c r="BG137" s="145">
        <f>IF(N137="zákl. přenesená",J137,0)</f>
        <v>0</v>
      </c>
      <c r="BH137" s="145">
        <f>IF(N137="sníž. přenesená",J137,0)</f>
        <v>0</v>
      </c>
      <c r="BI137" s="145">
        <f>IF(N137="nulová",J137,0)</f>
        <v>0</v>
      </c>
      <c r="BJ137" s="17" t="s">
        <v>83</v>
      </c>
      <c r="BK137" s="145">
        <f>ROUND(I137*H137,2)</f>
        <v>0</v>
      </c>
      <c r="BL137" s="17" t="s">
        <v>143</v>
      </c>
      <c r="BM137" s="144" t="s">
        <v>457</v>
      </c>
    </row>
    <row r="138" spans="2:65" s="1" customFormat="1" ht="6.95" customHeight="1">
      <c r="B138" s="44"/>
      <c r="C138" s="45"/>
      <c r="D138" s="45"/>
      <c r="E138" s="45"/>
      <c r="F138" s="45"/>
      <c r="G138" s="45"/>
      <c r="H138" s="45"/>
      <c r="I138" s="45"/>
      <c r="J138" s="45"/>
      <c r="K138" s="45"/>
      <c r="L138" s="32"/>
    </row>
  </sheetData>
  <autoFilter ref="C119:K137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6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7" t="s">
        <v>5</v>
      </c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17" t="s">
        <v>91</v>
      </c>
    </row>
    <row r="3" spans="2:46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2:46" ht="24.95" hidden="1" customHeight="1">
      <c r="B4" s="20"/>
      <c r="D4" s="21" t="s">
        <v>98</v>
      </c>
      <c r="L4" s="20"/>
      <c r="M4" s="88" t="s">
        <v>10</v>
      </c>
      <c r="AT4" s="17" t="s">
        <v>3</v>
      </c>
    </row>
    <row r="5" spans="2:46" ht="6.95" hidden="1" customHeight="1">
      <c r="B5" s="20"/>
      <c r="L5" s="20"/>
    </row>
    <row r="6" spans="2:46" ht="12" hidden="1" customHeight="1">
      <c r="B6" s="20"/>
      <c r="D6" s="27" t="s">
        <v>16</v>
      </c>
      <c r="L6" s="20"/>
    </row>
    <row r="7" spans="2:46" ht="16.5" hidden="1" customHeight="1">
      <c r="B7" s="20"/>
      <c r="E7" s="228" t="str">
        <f>'Rekapitulace stavby'!K6</f>
        <v>„Vybudování kanalizačních stok „A“, „B“, „B-1“ v Doubravě, likvidace ČOV 1, ČOV 2 v Doubravě“</v>
      </c>
      <c r="F7" s="229"/>
      <c r="G7" s="229"/>
      <c r="H7" s="229"/>
      <c r="L7" s="20"/>
    </row>
    <row r="8" spans="2:46" s="1" customFormat="1" ht="12" hidden="1" customHeight="1">
      <c r="B8" s="32"/>
      <c r="D8" s="27" t="s">
        <v>99</v>
      </c>
      <c r="L8" s="32"/>
    </row>
    <row r="9" spans="2:46" s="1" customFormat="1" ht="16.5" hidden="1" customHeight="1">
      <c r="B9" s="32"/>
      <c r="E9" s="189" t="s">
        <v>513</v>
      </c>
      <c r="F9" s="230"/>
      <c r="G9" s="230"/>
      <c r="H9" s="230"/>
      <c r="L9" s="32"/>
    </row>
    <row r="10" spans="2:46" s="1" customFormat="1" ht="11.25" hidden="1">
      <c r="B10" s="32"/>
      <c r="L10" s="32"/>
    </row>
    <row r="11" spans="2:46" s="1" customFormat="1" ht="12" hidden="1" customHeight="1">
      <c r="B11" s="32"/>
      <c r="D11" s="27" t="s">
        <v>17</v>
      </c>
      <c r="F11" s="25" t="s">
        <v>1</v>
      </c>
      <c r="I11" s="27" t="s">
        <v>18</v>
      </c>
      <c r="J11" s="25" t="s">
        <v>1</v>
      </c>
      <c r="L11" s="32"/>
    </row>
    <row r="12" spans="2:46" s="1" customFormat="1" ht="12" hidden="1" customHeight="1">
      <c r="B12" s="32"/>
      <c r="D12" s="27" t="s">
        <v>19</v>
      </c>
      <c r="F12" s="25" t="s">
        <v>20</v>
      </c>
      <c r="I12" s="27" t="s">
        <v>21</v>
      </c>
      <c r="J12" s="52" t="str">
        <f>'Rekapitulace stavby'!AN8</f>
        <v>Vyplň údaj</v>
      </c>
      <c r="L12" s="32"/>
    </row>
    <row r="13" spans="2:46" s="1" customFormat="1" ht="10.9" hidden="1" customHeight="1">
      <c r="B13" s="32"/>
      <c r="L13" s="32"/>
    </row>
    <row r="14" spans="2:46" s="1" customFormat="1" ht="12" hidden="1" customHeight="1">
      <c r="B14" s="32"/>
      <c r="D14" s="27" t="s">
        <v>22</v>
      </c>
      <c r="I14" s="27" t="s">
        <v>23</v>
      </c>
      <c r="J14" s="25" t="s">
        <v>1</v>
      </c>
      <c r="L14" s="32"/>
    </row>
    <row r="15" spans="2:46" s="1" customFormat="1" ht="18" hidden="1" customHeight="1">
      <c r="B15" s="32"/>
      <c r="E15" s="25" t="s">
        <v>20</v>
      </c>
      <c r="I15" s="27" t="s">
        <v>24</v>
      </c>
      <c r="J15" s="25" t="s">
        <v>1</v>
      </c>
      <c r="L15" s="32"/>
    </row>
    <row r="16" spans="2:46" s="1" customFormat="1" ht="6.95" hidden="1" customHeight="1">
      <c r="B16" s="32"/>
      <c r="L16" s="32"/>
    </row>
    <row r="17" spans="2:12" s="1" customFormat="1" ht="12" hidden="1" customHeight="1">
      <c r="B17" s="32"/>
      <c r="D17" s="27" t="s">
        <v>25</v>
      </c>
      <c r="I17" s="27" t="s">
        <v>23</v>
      </c>
      <c r="J17" s="28" t="str">
        <f>'Rekapitulace stavby'!AN13</f>
        <v>Vyplň údaj</v>
      </c>
      <c r="L17" s="32"/>
    </row>
    <row r="18" spans="2:12" s="1" customFormat="1" ht="18" hidden="1" customHeight="1">
      <c r="B18" s="32"/>
      <c r="E18" s="231" t="str">
        <f>'Rekapitulace stavby'!E14</f>
        <v>Vyplň údaj</v>
      </c>
      <c r="F18" s="211"/>
      <c r="G18" s="211"/>
      <c r="H18" s="211"/>
      <c r="I18" s="27" t="s">
        <v>24</v>
      </c>
      <c r="J18" s="28" t="str">
        <f>'Rekapitulace stavby'!AN14</f>
        <v>Vyplň údaj</v>
      </c>
      <c r="L18" s="32"/>
    </row>
    <row r="19" spans="2:12" s="1" customFormat="1" ht="6.95" hidden="1" customHeight="1">
      <c r="B19" s="32"/>
      <c r="L19" s="32"/>
    </row>
    <row r="20" spans="2:12" s="1" customFormat="1" ht="12" hidden="1" customHeight="1">
      <c r="B20" s="32"/>
      <c r="D20" s="27" t="s">
        <v>27</v>
      </c>
      <c r="I20" s="27" t="s">
        <v>23</v>
      </c>
      <c r="J20" s="25" t="s">
        <v>28</v>
      </c>
      <c r="L20" s="32"/>
    </row>
    <row r="21" spans="2:12" s="1" customFormat="1" ht="18" hidden="1" customHeight="1">
      <c r="B21" s="32"/>
      <c r="E21" s="25" t="s">
        <v>29</v>
      </c>
      <c r="I21" s="27" t="s">
        <v>24</v>
      </c>
      <c r="J21" s="25" t="s">
        <v>30</v>
      </c>
      <c r="L21" s="32"/>
    </row>
    <row r="22" spans="2:12" s="1" customFormat="1" ht="6.95" hidden="1" customHeight="1">
      <c r="B22" s="32"/>
      <c r="L22" s="32"/>
    </row>
    <row r="23" spans="2:12" s="1" customFormat="1" ht="12" hidden="1" customHeight="1">
      <c r="B23" s="32"/>
      <c r="D23" s="27" t="s">
        <v>32</v>
      </c>
      <c r="I23" s="27" t="s">
        <v>23</v>
      </c>
      <c r="J23" s="25" t="str">
        <f>IF('Rekapitulace stavby'!AN19="","",'Rekapitulace stavby'!AN19)</f>
        <v/>
      </c>
      <c r="L23" s="32"/>
    </row>
    <row r="24" spans="2:12" s="1" customFormat="1" ht="18" hidden="1" customHeight="1">
      <c r="B24" s="32"/>
      <c r="E24" s="25" t="str">
        <f>IF('Rekapitulace stavby'!E20="","",'Rekapitulace stavby'!E20)</f>
        <v xml:space="preserve"> </v>
      </c>
      <c r="I24" s="27" t="s">
        <v>24</v>
      </c>
      <c r="J24" s="25" t="str">
        <f>IF('Rekapitulace stavby'!AN20="","",'Rekapitulace stavby'!AN20)</f>
        <v/>
      </c>
      <c r="L24" s="32"/>
    </row>
    <row r="25" spans="2:12" s="1" customFormat="1" ht="6.95" hidden="1" customHeight="1">
      <c r="B25" s="32"/>
      <c r="L25" s="32"/>
    </row>
    <row r="26" spans="2:12" s="1" customFormat="1" ht="12" hidden="1" customHeight="1">
      <c r="B26" s="32"/>
      <c r="D26" s="27" t="s">
        <v>34</v>
      </c>
      <c r="L26" s="32"/>
    </row>
    <row r="27" spans="2:12" s="7" customFormat="1" ht="16.5" hidden="1" customHeight="1">
      <c r="B27" s="89"/>
      <c r="E27" s="216" t="s">
        <v>1</v>
      </c>
      <c r="F27" s="216"/>
      <c r="G27" s="216"/>
      <c r="H27" s="216"/>
      <c r="L27" s="89"/>
    </row>
    <row r="28" spans="2:12" s="1" customFormat="1" ht="6.95" hidden="1" customHeight="1">
      <c r="B28" s="32"/>
      <c r="L28" s="32"/>
    </row>
    <row r="29" spans="2:12" s="1" customFormat="1" ht="6.95" hidden="1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hidden="1" customHeight="1">
      <c r="B30" s="32"/>
      <c r="D30" s="90" t="s">
        <v>35</v>
      </c>
      <c r="J30" s="66">
        <f>ROUND(J127, 2)</f>
        <v>0</v>
      </c>
      <c r="L30" s="32"/>
    </row>
    <row r="31" spans="2:12" s="1" customFormat="1" ht="6.95" hidden="1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hidden="1" customHeight="1">
      <c r="B32" s="32"/>
      <c r="F32" s="35" t="s">
        <v>37</v>
      </c>
      <c r="I32" s="35" t="s">
        <v>36</v>
      </c>
      <c r="J32" s="35" t="s">
        <v>38</v>
      </c>
      <c r="L32" s="32"/>
    </row>
    <row r="33" spans="2:12" s="1" customFormat="1" ht="14.45" hidden="1" customHeight="1">
      <c r="B33" s="32"/>
      <c r="D33" s="55" t="s">
        <v>39</v>
      </c>
      <c r="E33" s="27" t="s">
        <v>40</v>
      </c>
      <c r="F33" s="91">
        <f>ROUND((SUM(BE127:BE263)),  2)</f>
        <v>0</v>
      </c>
      <c r="I33" s="92">
        <v>0.21</v>
      </c>
      <c r="J33" s="91">
        <f>ROUND(((SUM(BE127:BE263))*I33),  2)</f>
        <v>0</v>
      </c>
      <c r="L33" s="32"/>
    </row>
    <row r="34" spans="2:12" s="1" customFormat="1" ht="14.45" hidden="1" customHeight="1">
      <c r="B34" s="32"/>
      <c r="E34" s="27" t="s">
        <v>41</v>
      </c>
      <c r="F34" s="91">
        <f>ROUND((SUM(BF127:BF263)),  2)</f>
        <v>0</v>
      </c>
      <c r="I34" s="92">
        <v>0.15</v>
      </c>
      <c r="J34" s="91">
        <f>ROUND(((SUM(BF127:BF263))*I34),  2)</f>
        <v>0</v>
      </c>
      <c r="L34" s="32"/>
    </row>
    <row r="35" spans="2:12" s="1" customFormat="1" ht="14.45" hidden="1" customHeight="1">
      <c r="B35" s="32"/>
      <c r="E35" s="27" t="s">
        <v>42</v>
      </c>
      <c r="F35" s="91">
        <f>ROUND((SUM(BG127:BG263)),  2)</f>
        <v>0</v>
      </c>
      <c r="I35" s="92">
        <v>0.21</v>
      </c>
      <c r="J35" s="91">
        <f>0</f>
        <v>0</v>
      </c>
      <c r="L35" s="32"/>
    </row>
    <row r="36" spans="2:12" s="1" customFormat="1" ht="14.45" hidden="1" customHeight="1">
      <c r="B36" s="32"/>
      <c r="E36" s="27" t="s">
        <v>43</v>
      </c>
      <c r="F36" s="91">
        <f>ROUND((SUM(BH127:BH263)),  2)</f>
        <v>0</v>
      </c>
      <c r="I36" s="92">
        <v>0.15</v>
      </c>
      <c r="J36" s="91">
        <f>0</f>
        <v>0</v>
      </c>
      <c r="L36" s="32"/>
    </row>
    <row r="37" spans="2:12" s="1" customFormat="1" ht="14.45" hidden="1" customHeight="1">
      <c r="B37" s="32"/>
      <c r="E37" s="27" t="s">
        <v>44</v>
      </c>
      <c r="F37" s="91">
        <f>ROUND((SUM(BI127:BI263)),  2)</f>
        <v>0</v>
      </c>
      <c r="I37" s="92">
        <v>0</v>
      </c>
      <c r="J37" s="91">
        <f>0</f>
        <v>0</v>
      </c>
      <c r="L37" s="32"/>
    </row>
    <row r="38" spans="2:12" s="1" customFormat="1" ht="6.95" hidden="1" customHeight="1">
      <c r="B38" s="32"/>
      <c r="L38" s="32"/>
    </row>
    <row r="39" spans="2:12" s="1" customFormat="1" ht="25.35" hidden="1" customHeight="1">
      <c r="B39" s="32"/>
      <c r="C39" s="93"/>
      <c r="D39" s="94" t="s">
        <v>45</v>
      </c>
      <c r="E39" s="57"/>
      <c r="F39" s="57"/>
      <c r="G39" s="95" t="s">
        <v>46</v>
      </c>
      <c r="H39" s="96" t="s">
        <v>47</v>
      </c>
      <c r="I39" s="57"/>
      <c r="J39" s="97">
        <f>SUM(J30:J37)</f>
        <v>0</v>
      </c>
      <c r="K39" s="98"/>
      <c r="L39" s="32"/>
    </row>
    <row r="40" spans="2:12" s="1" customFormat="1" ht="14.45" hidden="1" customHeight="1">
      <c r="B40" s="32"/>
      <c r="L40" s="32"/>
    </row>
    <row r="41" spans="2:12" ht="14.45" hidden="1" customHeight="1">
      <c r="B41" s="20"/>
      <c r="L41" s="20"/>
    </row>
    <row r="42" spans="2:12" ht="14.45" hidden="1" customHeight="1">
      <c r="B42" s="20"/>
      <c r="L42" s="20"/>
    </row>
    <row r="43" spans="2:12" ht="14.45" hidden="1" customHeight="1">
      <c r="B43" s="20"/>
      <c r="L43" s="20"/>
    </row>
    <row r="44" spans="2:12" ht="14.45" hidden="1" customHeight="1">
      <c r="B44" s="20"/>
      <c r="L44" s="20"/>
    </row>
    <row r="45" spans="2:12" ht="14.45" hidden="1" customHeight="1">
      <c r="B45" s="20"/>
      <c r="L45" s="20"/>
    </row>
    <row r="46" spans="2:12" ht="14.45" hidden="1" customHeight="1">
      <c r="B46" s="20"/>
      <c r="L46" s="20"/>
    </row>
    <row r="47" spans="2:12" ht="14.45" hidden="1" customHeight="1">
      <c r="B47" s="20"/>
      <c r="L47" s="20"/>
    </row>
    <row r="48" spans="2:12" ht="14.45" hidden="1" customHeight="1">
      <c r="B48" s="20"/>
      <c r="L48" s="20"/>
    </row>
    <row r="49" spans="2:12" ht="14.45" hidden="1" customHeight="1">
      <c r="B49" s="20"/>
      <c r="L49" s="20"/>
    </row>
    <row r="50" spans="2:12" s="1" customFormat="1" ht="14.45" hidden="1" customHeight="1">
      <c r="B50" s="32"/>
      <c r="D50" s="41" t="s">
        <v>48</v>
      </c>
      <c r="E50" s="42"/>
      <c r="F50" s="42"/>
      <c r="G50" s="41" t="s">
        <v>49</v>
      </c>
      <c r="H50" s="42"/>
      <c r="I50" s="42"/>
      <c r="J50" s="42"/>
      <c r="K50" s="42"/>
      <c r="L50" s="32"/>
    </row>
    <row r="51" spans="2:12" ht="11.25" hidden="1">
      <c r="B51" s="20"/>
      <c r="L51" s="20"/>
    </row>
    <row r="52" spans="2:12" ht="11.25" hidden="1">
      <c r="B52" s="20"/>
      <c r="L52" s="20"/>
    </row>
    <row r="53" spans="2:12" ht="11.25" hidden="1">
      <c r="B53" s="20"/>
      <c r="L53" s="20"/>
    </row>
    <row r="54" spans="2:12" ht="11.25" hidden="1">
      <c r="B54" s="20"/>
      <c r="L54" s="20"/>
    </row>
    <row r="55" spans="2:12" ht="11.25" hidden="1">
      <c r="B55" s="20"/>
      <c r="L55" s="20"/>
    </row>
    <row r="56" spans="2:12" ht="11.25" hidden="1">
      <c r="B56" s="20"/>
      <c r="L56" s="20"/>
    </row>
    <row r="57" spans="2:12" ht="11.25" hidden="1">
      <c r="B57" s="20"/>
      <c r="L57" s="20"/>
    </row>
    <row r="58" spans="2:12" ht="11.25" hidden="1">
      <c r="B58" s="20"/>
      <c r="L58" s="20"/>
    </row>
    <row r="59" spans="2:12" ht="11.25" hidden="1">
      <c r="B59" s="20"/>
      <c r="L59" s="20"/>
    </row>
    <row r="60" spans="2:12" ht="11.25" hidden="1">
      <c r="B60" s="20"/>
      <c r="L60" s="20"/>
    </row>
    <row r="61" spans="2:12" s="1" customFormat="1" ht="12.75" hidden="1">
      <c r="B61" s="32"/>
      <c r="D61" s="43" t="s">
        <v>50</v>
      </c>
      <c r="E61" s="34"/>
      <c r="F61" s="99" t="s">
        <v>51</v>
      </c>
      <c r="G61" s="43" t="s">
        <v>50</v>
      </c>
      <c r="H61" s="34"/>
      <c r="I61" s="34"/>
      <c r="J61" s="100" t="s">
        <v>51</v>
      </c>
      <c r="K61" s="34"/>
      <c r="L61" s="32"/>
    </row>
    <row r="62" spans="2:12" ht="11.25" hidden="1">
      <c r="B62" s="20"/>
      <c r="L62" s="20"/>
    </row>
    <row r="63" spans="2:12" ht="11.25" hidden="1">
      <c r="B63" s="20"/>
      <c r="L63" s="20"/>
    </row>
    <row r="64" spans="2:12" ht="11.25" hidden="1">
      <c r="B64" s="20"/>
      <c r="L64" s="20"/>
    </row>
    <row r="65" spans="2:12" s="1" customFormat="1" ht="12.75" hidden="1">
      <c r="B65" s="32"/>
      <c r="D65" s="41" t="s">
        <v>52</v>
      </c>
      <c r="E65" s="42"/>
      <c r="F65" s="42"/>
      <c r="G65" s="41" t="s">
        <v>53</v>
      </c>
      <c r="H65" s="42"/>
      <c r="I65" s="42"/>
      <c r="J65" s="42"/>
      <c r="K65" s="42"/>
      <c r="L65" s="32"/>
    </row>
    <row r="66" spans="2:12" ht="11.25" hidden="1">
      <c r="B66" s="20"/>
      <c r="L66" s="20"/>
    </row>
    <row r="67" spans="2:12" ht="11.25" hidden="1">
      <c r="B67" s="20"/>
      <c r="L67" s="20"/>
    </row>
    <row r="68" spans="2:12" ht="11.25" hidden="1">
      <c r="B68" s="20"/>
      <c r="L68" s="20"/>
    </row>
    <row r="69" spans="2:12" ht="11.25" hidden="1">
      <c r="B69" s="20"/>
      <c r="L69" s="20"/>
    </row>
    <row r="70" spans="2:12" ht="11.25" hidden="1">
      <c r="B70" s="20"/>
      <c r="L70" s="20"/>
    </row>
    <row r="71" spans="2:12" ht="11.25" hidden="1">
      <c r="B71" s="20"/>
      <c r="L71" s="20"/>
    </row>
    <row r="72" spans="2:12" ht="11.25" hidden="1">
      <c r="B72" s="20"/>
      <c r="L72" s="20"/>
    </row>
    <row r="73" spans="2:12" ht="11.25" hidden="1">
      <c r="B73" s="20"/>
      <c r="L73" s="20"/>
    </row>
    <row r="74" spans="2:12" ht="11.25" hidden="1">
      <c r="B74" s="20"/>
      <c r="L74" s="20"/>
    </row>
    <row r="75" spans="2:12" ht="11.25" hidden="1">
      <c r="B75" s="20"/>
      <c r="L75" s="20"/>
    </row>
    <row r="76" spans="2:12" s="1" customFormat="1" ht="12.75" hidden="1">
      <c r="B76" s="32"/>
      <c r="D76" s="43" t="s">
        <v>50</v>
      </c>
      <c r="E76" s="34"/>
      <c r="F76" s="99" t="s">
        <v>51</v>
      </c>
      <c r="G76" s="43" t="s">
        <v>50</v>
      </c>
      <c r="H76" s="34"/>
      <c r="I76" s="34"/>
      <c r="J76" s="100" t="s">
        <v>51</v>
      </c>
      <c r="K76" s="34"/>
      <c r="L76" s="32"/>
    </row>
    <row r="77" spans="2:12" s="1" customFormat="1" ht="14.45" hidden="1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78" spans="2:12" ht="11.25" hidden="1"/>
    <row r="79" spans="2:12" ht="11.25" hidden="1"/>
    <row r="80" spans="2:12" ht="11.25" hidden="1"/>
    <row r="81" spans="2:47" s="1" customFormat="1" ht="6.95" hidden="1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hidden="1" customHeight="1">
      <c r="B82" s="32"/>
      <c r="C82" s="21" t="s">
        <v>101</v>
      </c>
      <c r="L82" s="32"/>
    </row>
    <row r="83" spans="2:47" s="1" customFormat="1" ht="6.95" hidden="1" customHeight="1">
      <c r="B83" s="32"/>
      <c r="L83" s="32"/>
    </row>
    <row r="84" spans="2:47" s="1" customFormat="1" ht="12" hidden="1" customHeight="1">
      <c r="B84" s="32"/>
      <c r="C84" s="27" t="s">
        <v>16</v>
      </c>
      <c r="L84" s="32"/>
    </row>
    <row r="85" spans="2:47" s="1" customFormat="1" ht="16.5" hidden="1" customHeight="1">
      <c r="B85" s="32"/>
      <c r="E85" s="228" t="str">
        <f>E7</f>
        <v>„Vybudování kanalizačních stok „A“, „B“, „B-1“ v Doubravě, likvidace ČOV 1, ČOV 2 v Doubravě“</v>
      </c>
      <c r="F85" s="229"/>
      <c r="G85" s="229"/>
      <c r="H85" s="229"/>
      <c r="L85" s="32"/>
    </row>
    <row r="86" spans="2:47" s="1" customFormat="1" ht="12" hidden="1" customHeight="1">
      <c r="B86" s="32"/>
      <c r="C86" s="27" t="s">
        <v>99</v>
      </c>
      <c r="L86" s="32"/>
    </row>
    <row r="87" spans="2:47" s="1" customFormat="1" ht="16.5" hidden="1" customHeight="1">
      <c r="B87" s="32"/>
      <c r="E87" s="189" t="str">
        <f>E9</f>
        <v>IO 02 - Kanalizace z ČOV2, likvidace ČOV 2</v>
      </c>
      <c r="F87" s="230"/>
      <c r="G87" s="230"/>
      <c r="H87" s="230"/>
      <c r="L87" s="32"/>
    </row>
    <row r="88" spans="2:47" s="1" customFormat="1" ht="6.95" hidden="1" customHeight="1">
      <c r="B88" s="32"/>
      <c r="L88" s="32"/>
    </row>
    <row r="89" spans="2:47" s="1" customFormat="1" ht="12" hidden="1" customHeight="1">
      <c r="B89" s="32"/>
      <c r="C89" s="27" t="s">
        <v>19</v>
      </c>
      <c r="F89" s="25" t="str">
        <f>F12</f>
        <v>Obec Doubrava</v>
      </c>
      <c r="I89" s="27" t="s">
        <v>21</v>
      </c>
      <c r="J89" s="52" t="str">
        <f>IF(J12="","",J12)</f>
        <v>Vyplň údaj</v>
      </c>
      <c r="L89" s="32"/>
    </row>
    <row r="90" spans="2:47" s="1" customFormat="1" ht="6.95" hidden="1" customHeight="1">
      <c r="B90" s="32"/>
      <c r="L90" s="32"/>
    </row>
    <row r="91" spans="2:47" s="1" customFormat="1" ht="25.7" hidden="1" customHeight="1">
      <c r="B91" s="32"/>
      <c r="C91" s="27" t="s">
        <v>22</v>
      </c>
      <c r="F91" s="25" t="str">
        <f>E15</f>
        <v>Obec Doubrava</v>
      </c>
      <c r="I91" s="27" t="s">
        <v>27</v>
      </c>
      <c r="J91" s="30" t="str">
        <f>E21</f>
        <v>Ing. Jana Sýkorová, Lipník nad Bečvou</v>
      </c>
      <c r="L91" s="32"/>
    </row>
    <row r="92" spans="2:47" s="1" customFormat="1" ht="15.2" hidden="1" customHeight="1">
      <c r="B92" s="32"/>
      <c r="C92" s="27" t="s">
        <v>25</v>
      </c>
      <c r="F92" s="25" t="str">
        <f>IF(E18="","",E18)</f>
        <v>Vyplň údaj</v>
      </c>
      <c r="I92" s="27" t="s">
        <v>32</v>
      </c>
      <c r="J92" s="30" t="str">
        <f>E24</f>
        <v xml:space="preserve"> </v>
      </c>
      <c r="L92" s="32"/>
    </row>
    <row r="93" spans="2:47" s="1" customFormat="1" ht="10.35" hidden="1" customHeight="1">
      <c r="B93" s="32"/>
      <c r="L93" s="32"/>
    </row>
    <row r="94" spans="2:47" s="1" customFormat="1" ht="29.25" hidden="1" customHeight="1">
      <c r="B94" s="32"/>
      <c r="C94" s="101" t="s">
        <v>102</v>
      </c>
      <c r="D94" s="93"/>
      <c r="E94" s="93"/>
      <c r="F94" s="93"/>
      <c r="G94" s="93"/>
      <c r="H94" s="93"/>
      <c r="I94" s="93"/>
      <c r="J94" s="102" t="s">
        <v>103</v>
      </c>
      <c r="K94" s="93"/>
      <c r="L94" s="32"/>
    </row>
    <row r="95" spans="2:47" s="1" customFormat="1" ht="10.35" hidden="1" customHeight="1">
      <c r="B95" s="32"/>
      <c r="L95" s="32"/>
    </row>
    <row r="96" spans="2:47" s="1" customFormat="1" ht="22.9" hidden="1" customHeight="1">
      <c r="B96" s="32"/>
      <c r="C96" s="103" t="s">
        <v>104</v>
      </c>
      <c r="J96" s="66">
        <f>J127</f>
        <v>0</v>
      </c>
      <c r="L96" s="32"/>
      <c r="AU96" s="17" t="s">
        <v>105</v>
      </c>
    </row>
    <row r="97" spans="2:12" s="8" customFormat="1" ht="24.95" hidden="1" customHeight="1">
      <c r="B97" s="104"/>
      <c r="D97" s="105" t="s">
        <v>106</v>
      </c>
      <c r="E97" s="106"/>
      <c r="F97" s="106"/>
      <c r="G97" s="106"/>
      <c r="H97" s="106"/>
      <c r="I97" s="106"/>
      <c r="J97" s="107">
        <f>J128</f>
        <v>0</v>
      </c>
      <c r="L97" s="104"/>
    </row>
    <row r="98" spans="2:12" s="9" customFormat="1" ht="19.899999999999999" hidden="1" customHeight="1">
      <c r="B98" s="108"/>
      <c r="D98" s="109" t="s">
        <v>107</v>
      </c>
      <c r="E98" s="110"/>
      <c r="F98" s="110"/>
      <c r="G98" s="110"/>
      <c r="H98" s="110"/>
      <c r="I98" s="110"/>
      <c r="J98" s="111">
        <f>J129</f>
        <v>0</v>
      </c>
      <c r="L98" s="108"/>
    </row>
    <row r="99" spans="2:12" s="9" customFormat="1" ht="19.899999999999999" hidden="1" customHeight="1">
      <c r="B99" s="108"/>
      <c r="D99" s="109" t="s">
        <v>108</v>
      </c>
      <c r="E99" s="110"/>
      <c r="F99" s="110"/>
      <c r="G99" s="110"/>
      <c r="H99" s="110"/>
      <c r="I99" s="110"/>
      <c r="J99" s="111">
        <f>J184</f>
        <v>0</v>
      </c>
      <c r="L99" s="108"/>
    </row>
    <row r="100" spans="2:12" s="9" customFormat="1" ht="19.899999999999999" hidden="1" customHeight="1">
      <c r="B100" s="108"/>
      <c r="D100" s="109" t="s">
        <v>109</v>
      </c>
      <c r="E100" s="110"/>
      <c r="F100" s="110"/>
      <c r="G100" s="110"/>
      <c r="H100" s="110"/>
      <c r="I100" s="110"/>
      <c r="J100" s="111">
        <f>J187</f>
        <v>0</v>
      </c>
      <c r="L100" s="108"/>
    </row>
    <row r="101" spans="2:12" s="9" customFormat="1" ht="19.899999999999999" hidden="1" customHeight="1">
      <c r="B101" s="108"/>
      <c r="D101" s="109" t="s">
        <v>110</v>
      </c>
      <c r="E101" s="110"/>
      <c r="F101" s="110"/>
      <c r="G101" s="110"/>
      <c r="H101" s="110"/>
      <c r="I101" s="110"/>
      <c r="J101" s="111">
        <f>J189</f>
        <v>0</v>
      </c>
      <c r="L101" s="108"/>
    </row>
    <row r="102" spans="2:12" s="9" customFormat="1" ht="19.899999999999999" hidden="1" customHeight="1">
      <c r="B102" s="108"/>
      <c r="D102" s="109" t="s">
        <v>111</v>
      </c>
      <c r="E102" s="110"/>
      <c r="F102" s="110"/>
      <c r="G102" s="110"/>
      <c r="H102" s="110"/>
      <c r="I102" s="110"/>
      <c r="J102" s="111">
        <f>J196</f>
        <v>0</v>
      </c>
      <c r="L102" s="108"/>
    </row>
    <row r="103" spans="2:12" s="9" customFormat="1" ht="19.899999999999999" hidden="1" customHeight="1">
      <c r="B103" s="108"/>
      <c r="D103" s="109" t="s">
        <v>112</v>
      </c>
      <c r="E103" s="110"/>
      <c r="F103" s="110"/>
      <c r="G103" s="110"/>
      <c r="H103" s="110"/>
      <c r="I103" s="110"/>
      <c r="J103" s="111">
        <f>J197</f>
        <v>0</v>
      </c>
      <c r="L103" s="108"/>
    </row>
    <row r="104" spans="2:12" s="9" customFormat="1" ht="19.899999999999999" hidden="1" customHeight="1">
      <c r="B104" s="108"/>
      <c r="D104" s="109" t="s">
        <v>113</v>
      </c>
      <c r="E104" s="110"/>
      <c r="F104" s="110"/>
      <c r="G104" s="110"/>
      <c r="H104" s="110"/>
      <c r="I104" s="110"/>
      <c r="J104" s="111">
        <f>J225</f>
        <v>0</v>
      </c>
      <c r="L104" s="108"/>
    </row>
    <row r="105" spans="2:12" s="9" customFormat="1" ht="19.899999999999999" hidden="1" customHeight="1">
      <c r="B105" s="108"/>
      <c r="D105" s="109" t="s">
        <v>114</v>
      </c>
      <c r="E105" s="110"/>
      <c r="F105" s="110"/>
      <c r="G105" s="110"/>
      <c r="H105" s="110"/>
      <c r="I105" s="110"/>
      <c r="J105" s="111">
        <f>J244</f>
        <v>0</v>
      </c>
      <c r="L105" s="108"/>
    </row>
    <row r="106" spans="2:12" s="9" customFormat="1" ht="19.899999999999999" hidden="1" customHeight="1">
      <c r="B106" s="108"/>
      <c r="D106" s="109" t="s">
        <v>115</v>
      </c>
      <c r="E106" s="110"/>
      <c r="F106" s="110"/>
      <c r="G106" s="110"/>
      <c r="H106" s="110"/>
      <c r="I106" s="110"/>
      <c r="J106" s="111">
        <f>J252</f>
        <v>0</v>
      </c>
      <c r="L106" s="108"/>
    </row>
    <row r="107" spans="2:12" s="9" customFormat="1" ht="19.899999999999999" hidden="1" customHeight="1">
      <c r="B107" s="108"/>
      <c r="D107" s="109" t="s">
        <v>116</v>
      </c>
      <c r="E107" s="110"/>
      <c r="F107" s="110"/>
      <c r="G107" s="110"/>
      <c r="H107" s="110"/>
      <c r="I107" s="110"/>
      <c r="J107" s="111">
        <f>J262</f>
        <v>0</v>
      </c>
      <c r="L107" s="108"/>
    </row>
    <row r="108" spans="2:12" s="1" customFormat="1" ht="21.75" hidden="1" customHeight="1">
      <c r="B108" s="32"/>
      <c r="L108" s="32"/>
    </row>
    <row r="109" spans="2:12" s="1" customFormat="1" ht="6.95" hidden="1" customHeight="1"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32"/>
    </row>
    <row r="110" spans="2:12" ht="11.25" hidden="1"/>
    <row r="111" spans="2:12" ht="11.25" hidden="1"/>
    <row r="112" spans="2:12" ht="11.25" hidden="1"/>
    <row r="113" spans="2:63" s="1" customFormat="1" ht="6.95" customHeight="1"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32"/>
    </row>
    <row r="114" spans="2:63" s="1" customFormat="1" ht="24.95" customHeight="1">
      <c r="B114" s="32"/>
      <c r="C114" s="21" t="s">
        <v>121</v>
      </c>
      <c r="L114" s="32"/>
    </row>
    <row r="115" spans="2:63" s="1" customFormat="1" ht="6.95" customHeight="1">
      <c r="B115" s="32"/>
      <c r="L115" s="32"/>
    </row>
    <row r="116" spans="2:63" s="1" customFormat="1" ht="12" customHeight="1">
      <c r="B116" s="32"/>
      <c r="C116" s="27" t="s">
        <v>16</v>
      </c>
      <c r="L116" s="32"/>
    </row>
    <row r="117" spans="2:63" s="1" customFormat="1" ht="16.5" customHeight="1">
      <c r="B117" s="32"/>
      <c r="E117" s="228" t="str">
        <f>E7</f>
        <v>„Vybudování kanalizačních stok „A“, „B“, „B-1“ v Doubravě, likvidace ČOV 1, ČOV 2 v Doubravě“</v>
      </c>
      <c r="F117" s="229"/>
      <c r="G117" s="229"/>
      <c r="H117" s="229"/>
      <c r="L117" s="32"/>
    </row>
    <row r="118" spans="2:63" s="1" customFormat="1" ht="12" customHeight="1">
      <c r="B118" s="32"/>
      <c r="C118" s="27" t="s">
        <v>99</v>
      </c>
      <c r="L118" s="32"/>
    </row>
    <row r="119" spans="2:63" s="1" customFormat="1" ht="16.5" customHeight="1">
      <c r="B119" s="32"/>
      <c r="E119" s="189" t="str">
        <f>E9</f>
        <v>IO 02 - Kanalizace z ČOV2, likvidace ČOV 2</v>
      </c>
      <c r="F119" s="230"/>
      <c r="G119" s="230"/>
      <c r="H119" s="230"/>
      <c r="L119" s="32"/>
    </row>
    <row r="120" spans="2:63" s="1" customFormat="1" ht="6.95" customHeight="1">
      <c r="B120" s="32"/>
      <c r="L120" s="32"/>
    </row>
    <row r="121" spans="2:63" s="1" customFormat="1" ht="12" customHeight="1">
      <c r="B121" s="32"/>
      <c r="C121" s="27" t="s">
        <v>19</v>
      </c>
      <c r="F121" s="25" t="str">
        <f>F12</f>
        <v>Obec Doubrava</v>
      </c>
      <c r="I121" s="27" t="s">
        <v>21</v>
      </c>
      <c r="J121" s="52" t="str">
        <f>IF(J12="","",J12)</f>
        <v>Vyplň údaj</v>
      </c>
      <c r="L121" s="32"/>
    </row>
    <row r="122" spans="2:63" s="1" customFormat="1" ht="6.95" customHeight="1">
      <c r="B122" s="32"/>
      <c r="L122" s="32"/>
    </row>
    <row r="123" spans="2:63" s="1" customFormat="1" ht="25.7" customHeight="1">
      <c r="B123" s="32"/>
      <c r="C123" s="27" t="s">
        <v>22</v>
      </c>
      <c r="F123" s="25" t="str">
        <f>E15</f>
        <v>Obec Doubrava</v>
      </c>
      <c r="I123" s="27" t="s">
        <v>27</v>
      </c>
      <c r="J123" s="30" t="str">
        <f>E21</f>
        <v>Ing. Jana Sýkorová, Lipník nad Bečvou</v>
      </c>
      <c r="L123" s="32"/>
    </row>
    <row r="124" spans="2:63" s="1" customFormat="1" ht="15.2" customHeight="1">
      <c r="B124" s="32"/>
      <c r="C124" s="27" t="s">
        <v>25</v>
      </c>
      <c r="F124" s="25" t="str">
        <f>IF(E18="","",E18)</f>
        <v>Vyplň údaj</v>
      </c>
      <c r="I124" s="27" t="s">
        <v>32</v>
      </c>
      <c r="J124" s="30" t="str">
        <f>E24</f>
        <v xml:space="preserve"> </v>
      </c>
      <c r="L124" s="32"/>
    </row>
    <row r="125" spans="2:63" s="1" customFormat="1" ht="10.35" customHeight="1">
      <c r="B125" s="32"/>
      <c r="L125" s="32"/>
    </row>
    <row r="126" spans="2:63" s="10" customFormat="1" ht="29.25" customHeight="1">
      <c r="B126" s="112"/>
      <c r="C126" s="113" t="s">
        <v>122</v>
      </c>
      <c r="D126" s="114" t="s">
        <v>60</v>
      </c>
      <c r="E126" s="114" t="s">
        <v>56</v>
      </c>
      <c r="F126" s="114" t="s">
        <v>57</v>
      </c>
      <c r="G126" s="114" t="s">
        <v>123</v>
      </c>
      <c r="H126" s="114" t="s">
        <v>124</v>
      </c>
      <c r="I126" s="114" t="s">
        <v>125</v>
      </c>
      <c r="J126" s="114" t="s">
        <v>103</v>
      </c>
      <c r="K126" s="115" t="s">
        <v>126</v>
      </c>
      <c r="L126" s="112"/>
      <c r="M126" s="59" t="s">
        <v>1</v>
      </c>
      <c r="N126" s="60" t="s">
        <v>39</v>
      </c>
      <c r="O126" s="60" t="s">
        <v>127</v>
      </c>
      <c r="P126" s="60" t="s">
        <v>128</v>
      </c>
      <c r="Q126" s="60" t="s">
        <v>129</v>
      </c>
      <c r="R126" s="60" t="s">
        <v>130</v>
      </c>
      <c r="S126" s="60" t="s">
        <v>131</v>
      </c>
      <c r="T126" s="61" t="s">
        <v>132</v>
      </c>
    </row>
    <row r="127" spans="2:63" s="1" customFormat="1" ht="22.9" customHeight="1">
      <c r="B127" s="32"/>
      <c r="C127" s="64" t="s">
        <v>133</v>
      </c>
      <c r="J127" s="116">
        <f>BK127</f>
        <v>0</v>
      </c>
      <c r="L127" s="32"/>
      <c r="M127" s="62"/>
      <c r="N127" s="53"/>
      <c r="O127" s="53"/>
      <c r="P127" s="117">
        <f>P128</f>
        <v>0</v>
      </c>
      <c r="Q127" s="53"/>
      <c r="R127" s="117">
        <f>R128</f>
        <v>95.757032000000009</v>
      </c>
      <c r="S127" s="53"/>
      <c r="T127" s="118">
        <f>T128</f>
        <v>6.4977599999999995</v>
      </c>
      <c r="AT127" s="17" t="s">
        <v>74</v>
      </c>
      <c r="AU127" s="17" t="s">
        <v>105</v>
      </c>
      <c r="BK127" s="119">
        <f>BK128</f>
        <v>0</v>
      </c>
    </row>
    <row r="128" spans="2:63" s="11" customFormat="1" ht="25.9" customHeight="1">
      <c r="B128" s="120"/>
      <c r="D128" s="121" t="s">
        <v>74</v>
      </c>
      <c r="E128" s="122" t="s">
        <v>134</v>
      </c>
      <c r="F128" s="122" t="s">
        <v>135</v>
      </c>
      <c r="I128" s="123"/>
      <c r="J128" s="124">
        <f>BK128</f>
        <v>0</v>
      </c>
      <c r="L128" s="120"/>
      <c r="M128" s="125"/>
      <c r="P128" s="126">
        <f>P129+P184+P187+P189+P196+P197+P225+P244+P252+P262</f>
        <v>0</v>
      </c>
      <c r="R128" s="126">
        <f>R129+R184+R187+R189+R196+R197+R225+R244+R252+R262</f>
        <v>95.757032000000009</v>
      </c>
      <c r="T128" s="127">
        <f>T129+T184+T187+T189+T196+T197+T225+T244+T252+T262</f>
        <v>6.4977599999999995</v>
      </c>
      <c r="AR128" s="121" t="s">
        <v>83</v>
      </c>
      <c r="AT128" s="128" t="s">
        <v>74</v>
      </c>
      <c r="AU128" s="128" t="s">
        <v>75</v>
      </c>
      <c r="AY128" s="121" t="s">
        <v>136</v>
      </c>
      <c r="BK128" s="129">
        <f>BK129+BK184+BK187+BK189+BK196+BK197+BK225+BK244+BK252+BK262</f>
        <v>0</v>
      </c>
    </row>
    <row r="129" spans="2:65" s="11" customFormat="1" ht="22.9" customHeight="1">
      <c r="B129" s="120"/>
      <c r="D129" s="121" t="s">
        <v>74</v>
      </c>
      <c r="E129" s="130" t="s">
        <v>83</v>
      </c>
      <c r="F129" s="130" t="s">
        <v>137</v>
      </c>
      <c r="I129" s="123"/>
      <c r="J129" s="131">
        <f>BK129</f>
        <v>0</v>
      </c>
      <c r="L129" s="120"/>
      <c r="M129" s="125"/>
      <c r="P129" s="126">
        <f>SUM(P130:P183)</f>
        <v>0</v>
      </c>
      <c r="R129" s="126">
        <f>SUM(R130:R183)</f>
        <v>69.926094000000006</v>
      </c>
      <c r="T129" s="127">
        <f>SUM(T130:T183)</f>
        <v>0</v>
      </c>
      <c r="AR129" s="121" t="s">
        <v>83</v>
      </c>
      <c r="AT129" s="128" t="s">
        <v>74</v>
      </c>
      <c r="AU129" s="128" t="s">
        <v>83</v>
      </c>
      <c r="AY129" s="121" t="s">
        <v>136</v>
      </c>
      <c r="BK129" s="129">
        <f>SUM(BK130:BK183)</f>
        <v>0</v>
      </c>
    </row>
    <row r="130" spans="2:65" s="1" customFormat="1" ht="24.2" customHeight="1">
      <c r="B130" s="132"/>
      <c r="C130" s="133" t="s">
        <v>83</v>
      </c>
      <c r="D130" s="133" t="s">
        <v>138</v>
      </c>
      <c r="E130" s="134" t="s">
        <v>139</v>
      </c>
      <c r="F130" s="135" t="s">
        <v>140</v>
      </c>
      <c r="G130" s="136" t="s">
        <v>141</v>
      </c>
      <c r="H130" s="137">
        <v>100</v>
      </c>
      <c r="I130" s="138"/>
      <c r="J130" s="139">
        <f>ROUND(I130*H130,2)</f>
        <v>0</v>
      </c>
      <c r="K130" s="135" t="s">
        <v>142</v>
      </c>
      <c r="L130" s="32"/>
      <c r="M130" s="140" t="s">
        <v>1</v>
      </c>
      <c r="N130" s="141" t="s">
        <v>40</v>
      </c>
      <c r="P130" s="142">
        <f>O130*H130</f>
        <v>0</v>
      </c>
      <c r="Q130" s="142">
        <v>3.0000000000000001E-5</v>
      </c>
      <c r="R130" s="142">
        <f>Q130*H130</f>
        <v>3.0000000000000001E-3</v>
      </c>
      <c r="S130" s="142">
        <v>0</v>
      </c>
      <c r="T130" s="143">
        <f>S130*H130</f>
        <v>0</v>
      </c>
      <c r="AR130" s="144" t="s">
        <v>143</v>
      </c>
      <c r="AT130" s="144" t="s">
        <v>138</v>
      </c>
      <c r="AU130" s="144" t="s">
        <v>85</v>
      </c>
      <c r="AY130" s="17" t="s">
        <v>136</v>
      </c>
      <c r="BE130" s="145">
        <f>IF(N130="základní",J130,0)</f>
        <v>0</v>
      </c>
      <c r="BF130" s="145">
        <f>IF(N130="snížená",J130,0)</f>
        <v>0</v>
      </c>
      <c r="BG130" s="145">
        <f>IF(N130="zákl. přenesená",J130,0)</f>
        <v>0</v>
      </c>
      <c r="BH130" s="145">
        <f>IF(N130="sníž. přenesená",J130,0)</f>
        <v>0</v>
      </c>
      <c r="BI130" s="145">
        <f>IF(N130="nulová",J130,0)</f>
        <v>0</v>
      </c>
      <c r="BJ130" s="17" t="s">
        <v>83</v>
      </c>
      <c r="BK130" s="145">
        <f>ROUND(I130*H130,2)</f>
        <v>0</v>
      </c>
      <c r="BL130" s="17" t="s">
        <v>143</v>
      </c>
      <c r="BM130" s="144" t="s">
        <v>144</v>
      </c>
    </row>
    <row r="131" spans="2:65" s="1" customFormat="1" ht="24.2" customHeight="1">
      <c r="B131" s="132"/>
      <c r="C131" s="133" t="s">
        <v>85</v>
      </c>
      <c r="D131" s="133" t="s">
        <v>138</v>
      </c>
      <c r="E131" s="134" t="s">
        <v>145</v>
      </c>
      <c r="F131" s="135" t="s">
        <v>146</v>
      </c>
      <c r="G131" s="136" t="s">
        <v>147</v>
      </c>
      <c r="H131" s="137">
        <v>20</v>
      </c>
      <c r="I131" s="138"/>
      <c r="J131" s="139">
        <f>ROUND(I131*H131,2)</f>
        <v>0</v>
      </c>
      <c r="K131" s="135" t="s">
        <v>142</v>
      </c>
      <c r="L131" s="32"/>
      <c r="M131" s="140" t="s">
        <v>1</v>
      </c>
      <c r="N131" s="141" t="s">
        <v>40</v>
      </c>
      <c r="P131" s="142">
        <f>O131*H131</f>
        <v>0</v>
      </c>
      <c r="Q131" s="142">
        <v>0</v>
      </c>
      <c r="R131" s="142">
        <f>Q131*H131</f>
        <v>0</v>
      </c>
      <c r="S131" s="142">
        <v>0</v>
      </c>
      <c r="T131" s="143">
        <f>S131*H131</f>
        <v>0</v>
      </c>
      <c r="AR131" s="144" t="s">
        <v>143</v>
      </c>
      <c r="AT131" s="144" t="s">
        <v>138</v>
      </c>
      <c r="AU131" s="144" t="s">
        <v>85</v>
      </c>
      <c r="AY131" s="17" t="s">
        <v>136</v>
      </c>
      <c r="BE131" s="145">
        <f>IF(N131="základní",J131,0)</f>
        <v>0</v>
      </c>
      <c r="BF131" s="145">
        <f>IF(N131="snížená",J131,0)</f>
        <v>0</v>
      </c>
      <c r="BG131" s="145">
        <f>IF(N131="zákl. přenesená",J131,0)</f>
        <v>0</v>
      </c>
      <c r="BH131" s="145">
        <f>IF(N131="sníž. přenesená",J131,0)</f>
        <v>0</v>
      </c>
      <c r="BI131" s="145">
        <f>IF(N131="nulová",J131,0)</f>
        <v>0</v>
      </c>
      <c r="BJ131" s="17" t="s">
        <v>83</v>
      </c>
      <c r="BK131" s="145">
        <f>ROUND(I131*H131,2)</f>
        <v>0</v>
      </c>
      <c r="BL131" s="17" t="s">
        <v>143</v>
      </c>
      <c r="BM131" s="144" t="s">
        <v>148</v>
      </c>
    </row>
    <row r="132" spans="2:65" s="1" customFormat="1" ht="24.2" customHeight="1">
      <c r="B132" s="132"/>
      <c r="C132" s="133" t="s">
        <v>149</v>
      </c>
      <c r="D132" s="133" t="s">
        <v>138</v>
      </c>
      <c r="E132" s="134" t="s">
        <v>514</v>
      </c>
      <c r="F132" s="135" t="s">
        <v>515</v>
      </c>
      <c r="G132" s="136" t="s">
        <v>246</v>
      </c>
      <c r="H132" s="137">
        <v>10</v>
      </c>
      <c r="I132" s="138"/>
      <c r="J132" s="139">
        <f>ROUND(I132*H132,2)</f>
        <v>0</v>
      </c>
      <c r="K132" s="135" t="s">
        <v>142</v>
      </c>
      <c r="L132" s="32"/>
      <c r="M132" s="140" t="s">
        <v>1</v>
      </c>
      <c r="N132" s="141" t="s">
        <v>40</v>
      </c>
      <c r="P132" s="142">
        <f>O132*H132</f>
        <v>0</v>
      </c>
      <c r="Q132" s="142">
        <v>3.6900000000000002E-2</v>
      </c>
      <c r="R132" s="142">
        <f>Q132*H132</f>
        <v>0.36899999999999999</v>
      </c>
      <c r="S132" s="142">
        <v>0</v>
      </c>
      <c r="T132" s="143">
        <f>S132*H132</f>
        <v>0</v>
      </c>
      <c r="AR132" s="144" t="s">
        <v>143</v>
      </c>
      <c r="AT132" s="144" t="s">
        <v>138</v>
      </c>
      <c r="AU132" s="144" t="s">
        <v>85</v>
      </c>
      <c r="AY132" s="17" t="s">
        <v>136</v>
      </c>
      <c r="BE132" s="145">
        <f>IF(N132="základní",J132,0)</f>
        <v>0</v>
      </c>
      <c r="BF132" s="145">
        <f>IF(N132="snížená",J132,0)</f>
        <v>0</v>
      </c>
      <c r="BG132" s="145">
        <f>IF(N132="zákl. přenesená",J132,0)</f>
        <v>0</v>
      </c>
      <c r="BH132" s="145">
        <f>IF(N132="sníž. přenesená",J132,0)</f>
        <v>0</v>
      </c>
      <c r="BI132" s="145">
        <f>IF(N132="nulová",J132,0)</f>
        <v>0</v>
      </c>
      <c r="BJ132" s="17" t="s">
        <v>83</v>
      </c>
      <c r="BK132" s="145">
        <f>ROUND(I132*H132,2)</f>
        <v>0</v>
      </c>
      <c r="BL132" s="17" t="s">
        <v>143</v>
      </c>
      <c r="BM132" s="144" t="s">
        <v>516</v>
      </c>
    </row>
    <row r="133" spans="2:65" s="1" customFormat="1" ht="24.2" customHeight="1">
      <c r="B133" s="132"/>
      <c r="C133" s="133" t="s">
        <v>143</v>
      </c>
      <c r="D133" s="133" t="s">
        <v>138</v>
      </c>
      <c r="E133" s="134" t="s">
        <v>517</v>
      </c>
      <c r="F133" s="135" t="s">
        <v>518</v>
      </c>
      <c r="G133" s="136" t="s">
        <v>152</v>
      </c>
      <c r="H133" s="137">
        <v>10</v>
      </c>
      <c r="I133" s="138"/>
      <c r="J133" s="139">
        <f>ROUND(I133*H133,2)</f>
        <v>0</v>
      </c>
      <c r="K133" s="135" t="s">
        <v>142</v>
      </c>
      <c r="L133" s="32"/>
      <c r="M133" s="140" t="s">
        <v>1</v>
      </c>
      <c r="N133" s="141" t="s">
        <v>40</v>
      </c>
      <c r="P133" s="142">
        <f>O133*H133</f>
        <v>0</v>
      </c>
      <c r="Q133" s="142">
        <v>0</v>
      </c>
      <c r="R133" s="142">
        <f>Q133*H133</f>
        <v>0</v>
      </c>
      <c r="S133" s="142">
        <v>0</v>
      </c>
      <c r="T133" s="143">
        <f>S133*H133</f>
        <v>0</v>
      </c>
      <c r="AR133" s="144" t="s">
        <v>143</v>
      </c>
      <c r="AT133" s="144" t="s">
        <v>138</v>
      </c>
      <c r="AU133" s="144" t="s">
        <v>85</v>
      </c>
      <c r="AY133" s="17" t="s">
        <v>136</v>
      </c>
      <c r="BE133" s="145">
        <f>IF(N133="základní",J133,0)</f>
        <v>0</v>
      </c>
      <c r="BF133" s="145">
        <f>IF(N133="snížená",J133,0)</f>
        <v>0</v>
      </c>
      <c r="BG133" s="145">
        <f>IF(N133="zákl. přenesená",J133,0)</f>
        <v>0</v>
      </c>
      <c r="BH133" s="145">
        <f>IF(N133="sníž. přenesená",J133,0)</f>
        <v>0</v>
      </c>
      <c r="BI133" s="145">
        <f>IF(N133="nulová",J133,0)</f>
        <v>0</v>
      </c>
      <c r="BJ133" s="17" t="s">
        <v>83</v>
      </c>
      <c r="BK133" s="145">
        <f>ROUND(I133*H133,2)</f>
        <v>0</v>
      </c>
      <c r="BL133" s="17" t="s">
        <v>143</v>
      </c>
      <c r="BM133" s="144" t="s">
        <v>519</v>
      </c>
    </row>
    <row r="134" spans="2:65" s="1" customFormat="1" ht="24.2" customHeight="1">
      <c r="B134" s="132"/>
      <c r="C134" s="133" t="s">
        <v>167</v>
      </c>
      <c r="D134" s="133" t="s">
        <v>138</v>
      </c>
      <c r="E134" s="134" t="s">
        <v>150</v>
      </c>
      <c r="F134" s="135" t="s">
        <v>151</v>
      </c>
      <c r="G134" s="136" t="s">
        <v>152</v>
      </c>
      <c r="H134" s="137">
        <v>16.600000000000001</v>
      </c>
      <c r="I134" s="138"/>
      <c r="J134" s="139">
        <f>ROUND(I134*H134,2)</f>
        <v>0</v>
      </c>
      <c r="K134" s="135" t="s">
        <v>142</v>
      </c>
      <c r="L134" s="32"/>
      <c r="M134" s="140" t="s">
        <v>1</v>
      </c>
      <c r="N134" s="141" t="s">
        <v>40</v>
      </c>
      <c r="P134" s="142">
        <f>O134*H134</f>
        <v>0</v>
      </c>
      <c r="Q134" s="142">
        <v>0</v>
      </c>
      <c r="R134" s="142">
        <f>Q134*H134</f>
        <v>0</v>
      </c>
      <c r="S134" s="142">
        <v>0</v>
      </c>
      <c r="T134" s="143">
        <f>S134*H134</f>
        <v>0</v>
      </c>
      <c r="AR134" s="144" t="s">
        <v>143</v>
      </c>
      <c r="AT134" s="144" t="s">
        <v>138</v>
      </c>
      <c r="AU134" s="144" t="s">
        <v>85</v>
      </c>
      <c r="AY134" s="17" t="s">
        <v>136</v>
      </c>
      <c r="BE134" s="145">
        <f>IF(N134="základní",J134,0)</f>
        <v>0</v>
      </c>
      <c r="BF134" s="145">
        <f>IF(N134="snížená",J134,0)</f>
        <v>0</v>
      </c>
      <c r="BG134" s="145">
        <f>IF(N134="zákl. přenesená",J134,0)</f>
        <v>0</v>
      </c>
      <c r="BH134" s="145">
        <f>IF(N134="sníž. přenesená",J134,0)</f>
        <v>0</v>
      </c>
      <c r="BI134" s="145">
        <f>IF(N134="nulová",J134,0)</f>
        <v>0</v>
      </c>
      <c r="BJ134" s="17" t="s">
        <v>83</v>
      </c>
      <c r="BK134" s="145">
        <f>ROUND(I134*H134,2)</f>
        <v>0</v>
      </c>
      <c r="BL134" s="17" t="s">
        <v>143</v>
      </c>
      <c r="BM134" s="144" t="s">
        <v>153</v>
      </c>
    </row>
    <row r="135" spans="2:65" s="13" customFormat="1" ht="11.25">
      <c r="B135" s="153"/>
      <c r="D135" s="147" t="s">
        <v>154</v>
      </c>
      <c r="E135" s="154" t="s">
        <v>1</v>
      </c>
      <c r="F135" s="155" t="s">
        <v>520</v>
      </c>
      <c r="H135" s="156">
        <v>14.2</v>
      </c>
      <c r="I135" s="157"/>
      <c r="L135" s="153"/>
      <c r="M135" s="158"/>
      <c r="T135" s="159"/>
      <c r="AT135" s="154" t="s">
        <v>154</v>
      </c>
      <c r="AU135" s="154" t="s">
        <v>85</v>
      </c>
      <c r="AV135" s="13" t="s">
        <v>85</v>
      </c>
      <c r="AW135" s="13" t="s">
        <v>31</v>
      </c>
      <c r="AX135" s="13" t="s">
        <v>75</v>
      </c>
      <c r="AY135" s="154" t="s">
        <v>136</v>
      </c>
    </row>
    <row r="136" spans="2:65" s="13" customFormat="1" ht="11.25">
      <c r="B136" s="153"/>
      <c r="D136" s="147" t="s">
        <v>154</v>
      </c>
      <c r="E136" s="154" t="s">
        <v>1</v>
      </c>
      <c r="F136" s="155" t="s">
        <v>521</v>
      </c>
      <c r="H136" s="156">
        <v>2.4</v>
      </c>
      <c r="I136" s="157"/>
      <c r="L136" s="153"/>
      <c r="M136" s="158"/>
      <c r="T136" s="159"/>
      <c r="AT136" s="154" t="s">
        <v>154</v>
      </c>
      <c r="AU136" s="154" t="s">
        <v>85</v>
      </c>
      <c r="AV136" s="13" t="s">
        <v>85</v>
      </c>
      <c r="AW136" s="13" t="s">
        <v>31</v>
      </c>
      <c r="AX136" s="13" t="s">
        <v>75</v>
      </c>
      <c r="AY136" s="154" t="s">
        <v>136</v>
      </c>
    </row>
    <row r="137" spans="2:65" s="14" customFormat="1" ht="11.25">
      <c r="B137" s="160"/>
      <c r="D137" s="147" t="s">
        <v>154</v>
      </c>
      <c r="E137" s="161" t="s">
        <v>1</v>
      </c>
      <c r="F137" s="162" t="s">
        <v>158</v>
      </c>
      <c r="H137" s="163">
        <v>16.600000000000001</v>
      </c>
      <c r="I137" s="164"/>
      <c r="L137" s="160"/>
      <c r="M137" s="165"/>
      <c r="T137" s="166"/>
      <c r="AT137" s="161" t="s">
        <v>154</v>
      </c>
      <c r="AU137" s="161" t="s">
        <v>85</v>
      </c>
      <c r="AV137" s="14" t="s">
        <v>143</v>
      </c>
      <c r="AW137" s="14" t="s">
        <v>31</v>
      </c>
      <c r="AX137" s="14" t="s">
        <v>83</v>
      </c>
      <c r="AY137" s="161" t="s">
        <v>136</v>
      </c>
    </row>
    <row r="138" spans="2:65" s="1" customFormat="1" ht="33" customHeight="1">
      <c r="B138" s="132"/>
      <c r="C138" s="133" t="s">
        <v>173</v>
      </c>
      <c r="D138" s="133" t="s">
        <v>138</v>
      </c>
      <c r="E138" s="134" t="s">
        <v>522</v>
      </c>
      <c r="F138" s="135" t="s">
        <v>523</v>
      </c>
      <c r="G138" s="136" t="s">
        <v>152</v>
      </c>
      <c r="H138" s="137">
        <v>129.19999999999999</v>
      </c>
      <c r="I138" s="138"/>
      <c r="J138" s="139">
        <f>ROUND(I138*H138,2)</f>
        <v>0</v>
      </c>
      <c r="K138" s="135" t="s">
        <v>142</v>
      </c>
      <c r="L138" s="32"/>
      <c r="M138" s="140" t="s">
        <v>1</v>
      </c>
      <c r="N138" s="141" t="s">
        <v>40</v>
      </c>
      <c r="P138" s="142">
        <f>O138*H138</f>
        <v>0</v>
      </c>
      <c r="Q138" s="142">
        <v>0</v>
      </c>
      <c r="R138" s="142">
        <f>Q138*H138</f>
        <v>0</v>
      </c>
      <c r="S138" s="142">
        <v>0</v>
      </c>
      <c r="T138" s="143">
        <f>S138*H138</f>
        <v>0</v>
      </c>
      <c r="AR138" s="144" t="s">
        <v>143</v>
      </c>
      <c r="AT138" s="144" t="s">
        <v>138</v>
      </c>
      <c r="AU138" s="144" t="s">
        <v>85</v>
      </c>
      <c r="AY138" s="17" t="s">
        <v>136</v>
      </c>
      <c r="BE138" s="145">
        <f>IF(N138="základní",J138,0)</f>
        <v>0</v>
      </c>
      <c r="BF138" s="145">
        <f>IF(N138="snížená",J138,0)</f>
        <v>0</v>
      </c>
      <c r="BG138" s="145">
        <f>IF(N138="zákl. přenesená",J138,0)</f>
        <v>0</v>
      </c>
      <c r="BH138" s="145">
        <f>IF(N138="sníž. přenesená",J138,0)</f>
        <v>0</v>
      </c>
      <c r="BI138" s="145">
        <f>IF(N138="nulová",J138,0)</f>
        <v>0</v>
      </c>
      <c r="BJ138" s="17" t="s">
        <v>83</v>
      </c>
      <c r="BK138" s="145">
        <f>ROUND(I138*H138,2)</f>
        <v>0</v>
      </c>
      <c r="BL138" s="17" t="s">
        <v>143</v>
      </c>
      <c r="BM138" s="144" t="s">
        <v>524</v>
      </c>
    </row>
    <row r="139" spans="2:65" s="13" customFormat="1" ht="11.25">
      <c r="B139" s="153"/>
      <c r="D139" s="147" t="s">
        <v>154</v>
      </c>
      <c r="E139" s="154" t="s">
        <v>1</v>
      </c>
      <c r="F139" s="155" t="s">
        <v>525</v>
      </c>
      <c r="H139" s="156">
        <v>127.8</v>
      </c>
      <c r="I139" s="157"/>
      <c r="L139" s="153"/>
      <c r="M139" s="158"/>
      <c r="T139" s="159"/>
      <c r="AT139" s="154" t="s">
        <v>154</v>
      </c>
      <c r="AU139" s="154" t="s">
        <v>85</v>
      </c>
      <c r="AV139" s="13" t="s">
        <v>85</v>
      </c>
      <c r="AW139" s="13" t="s">
        <v>31</v>
      </c>
      <c r="AX139" s="13" t="s">
        <v>75</v>
      </c>
      <c r="AY139" s="154" t="s">
        <v>136</v>
      </c>
    </row>
    <row r="140" spans="2:65" s="13" customFormat="1" ht="11.25">
      <c r="B140" s="153"/>
      <c r="D140" s="147" t="s">
        <v>154</v>
      </c>
      <c r="E140" s="154" t="s">
        <v>1</v>
      </c>
      <c r="F140" s="155" t="s">
        <v>526</v>
      </c>
      <c r="H140" s="156">
        <v>18</v>
      </c>
      <c r="I140" s="157"/>
      <c r="L140" s="153"/>
      <c r="M140" s="158"/>
      <c r="T140" s="159"/>
      <c r="AT140" s="154" t="s">
        <v>154</v>
      </c>
      <c r="AU140" s="154" t="s">
        <v>85</v>
      </c>
      <c r="AV140" s="13" t="s">
        <v>85</v>
      </c>
      <c r="AW140" s="13" t="s">
        <v>31</v>
      </c>
      <c r="AX140" s="13" t="s">
        <v>75</v>
      </c>
      <c r="AY140" s="154" t="s">
        <v>136</v>
      </c>
    </row>
    <row r="141" spans="2:65" s="15" customFormat="1" ht="11.25">
      <c r="B141" s="167"/>
      <c r="D141" s="147" t="s">
        <v>154</v>
      </c>
      <c r="E141" s="168" t="s">
        <v>1</v>
      </c>
      <c r="F141" s="169" t="s">
        <v>192</v>
      </c>
      <c r="H141" s="170">
        <v>145.80000000000001</v>
      </c>
      <c r="I141" s="171"/>
      <c r="L141" s="167"/>
      <c r="M141" s="172"/>
      <c r="T141" s="173"/>
      <c r="AT141" s="168" t="s">
        <v>154</v>
      </c>
      <c r="AU141" s="168" t="s">
        <v>85</v>
      </c>
      <c r="AV141" s="15" t="s">
        <v>149</v>
      </c>
      <c r="AW141" s="15" t="s">
        <v>31</v>
      </c>
      <c r="AX141" s="15" t="s">
        <v>75</v>
      </c>
      <c r="AY141" s="168" t="s">
        <v>136</v>
      </c>
    </row>
    <row r="142" spans="2:65" s="12" customFormat="1" ht="11.25">
      <c r="B142" s="146"/>
      <c r="D142" s="147" t="s">
        <v>154</v>
      </c>
      <c r="E142" s="148" t="s">
        <v>1</v>
      </c>
      <c r="F142" s="149" t="s">
        <v>527</v>
      </c>
      <c r="H142" s="148" t="s">
        <v>1</v>
      </c>
      <c r="I142" s="150"/>
      <c r="L142" s="146"/>
      <c r="M142" s="151"/>
      <c r="T142" s="152"/>
      <c r="AT142" s="148" t="s">
        <v>154</v>
      </c>
      <c r="AU142" s="148" t="s">
        <v>85</v>
      </c>
      <c r="AV142" s="12" t="s">
        <v>83</v>
      </c>
      <c r="AW142" s="12" t="s">
        <v>31</v>
      </c>
      <c r="AX142" s="12" t="s">
        <v>75</v>
      </c>
      <c r="AY142" s="148" t="s">
        <v>136</v>
      </c>
    </row>
    <row r="143" spans="2:65" s="13" customFormat="1" ht="11.25">
      <c r="B143" s="153"/>
      <c r="D143" s="147" t="s">
        <v>154</v>
      </c>
      <c r="E143" s="154" t="s">
        <v>1</v>
      </c>
      <c r="F143" s="155" t="s">
        <v>528</v>
      </c>
      <c r="H143" s="156">
        <v>-14.2</v>
      </c>
      <c r="I143" s="157"/>
      <c r="L143" s="153"/>
      <c r="M143" s="158"/>
      <c r="T143" s="159"/>
      <c r="AT143" s="154" t="s">
        <v>154</v>
      </c>
      <c r="AU143" s="154" t="s">
        <v>85</v>
      </c>
      <c r="AV143" s="13" t="s">
        <v>85</v>
      </c>
      <c r="AW143" s="13" t="s">
        <v>31</v>
      </c>
      <c r="AX143" s="13" t="s">
        <v>75</v>
      </c>
      <c r="AY143" s="154" t="s">
        <v>136</v>
      </c>
    </row>
    <row r="144" spans="2:65" s="13" customFormat="1" ht="11.25">
      <c r="B144" s="153"/>
      <c r="D144" s="147" t="s">
        <v>154</v>
      </c>
      <c r="E144" s="154" t="s">
        <v>1</v>
      </c>
      <c r="F144" s="155" t="s">
        <v>529</v>
      </c>
      <c r="H144" s="156">
        <v>-2.4</v>
      </c>
      <c r="I144" s="157"/>
      <c r="L144" s="153"/>
      <c r="M144" s="158"/>
      <c r="T144" s="159"/>
      <c r="AT144" s="154" t="s">
        <v>154</v>
      </c>
      <c r="AU144" s="154" t="s">
        <v>85</v>
      </c>
      <c r="AV144" s="13" t="s">
        <v>85</v>
      </c>
      <c r="AW144" s="13" t="s">
        <v>31</v>
      </c>
      <c r="AX144" s="13" t="s">
        <v>75</v>
      </c>
      <c r="AY144" s="154" t="s">
        <v>136</v>
      </c>
    </row>
    <row r="145" spans="2:65" s="15" customFormat="1" ht="11.25">
      <c r="B145" s="167"/>
      <c r="D145" s="147" t="s">
        <v>154</v>
      </c>
      <c r="E145" s="168" t="s">
        <v>1</v>
      </c>
      <c r="F145" s="169" t="s">
        <v>192</v>
      </c>
      <c r="H145" s="170">
        <v>-16.600000000000001</v>
      </c>
      <c r="I145" s="171"/>
      <c r="L145" s="167"/>
      <c r="M145" s="172"/>
      <c r="T145" s="173"/>
      <c r="AT145" s="168" t="s">
        <v>154</v>
      </c>
      <c r="AU145" s="168" t="s">
        <v>85</v>
      </c>
      <c r="AV145" s="15" t="s">
        <v>149</v>
      </c>
      <c r="AW145" s="15" t="s">
        <v>31</v>
      </c>
      <c r="AX145" s="15" t="s">
        <v>75</v>
      </c>
      <c r="AY145" s="168" t="s">
        <v>136</v>
      </c>
    </row>
    <row r="146" spans="2:65" s="14" customFormat="1" ht="11.25">
      <c r="B146" s="160"/>
      <c r="D146" s="147" t="s">
        <v>154</v>
      </c>
      <c r="E146" s="161" t="s">
        <v>1</v>
      </c>
      <c r="F146" s="162" t="s">
        <v>158</v>
      </c>
      <c r="H146" s="163">
        <v>129.19999999999999</v>
      </c>
      <c r="I146" s="164"/>
      <c r="L146" s="160"/>
      <c r="M146" s="165"/>
      <c r="T146" s="166"/>
      <c r="AT146" s="161" t="s">
        <v>154</v>
      </c>
      <c r="AU146" s="161" t="s">
        <v>85</v>
      </c>
      <c r="AV146" s="14" t="s">
        <v>143</v>
      </c>
      <c r="AW146" s="14" t="s">
        <v>31</v>
      </c>
      <c r="AX146" s="14" t="s">
        <v>83</v>
      </c>
      <c r="AY146" s="161" t="s">
        <v>136</v>
      </c>
    </row>
    <row r="147" spans="2:65" s="1" customFormat="1" ht="21.75" customHeight="1">
      <c r="B147" s="132"/>
      <c r="C147" s="133" t="s">
        <v>177</v>
      </c>
      <c r="D147" s="133" t="s">
        <v>138</v>
      </c>
      <c r="E147" s="134" t="s">
        <v>168</v>
      </c>
      <c r="F147" s="135" t="s">
        <v>169</v>
      </c>
      <c r="G147" s="136" t="s">
        <v>170</v>
      </c>
      <c r="H147" s="137">
        <v>291.60000000000002</v>
      </c>
      <c r="I147" s="138"/>
      <c r="J147" s="139">
        <f>ROUND(I147*H147,2)</f>
        <v>0</v>
      </c>
      <c r="K147" s="135" t="s">
        <v>142</v>
      </c>
      <c r="L147" s="32"/>
      <c r="M147" s="140" t="s">
        <v>1</v>
      </c>
      <c r="N147" s="141" t="s">
        <v>40</v>
      </c>
      <c r="P147" s="142">
        <f>O147*H147</f>
        <v>0</v>
      </c>
      <c r="Q147" s="142">
        <v>8.4000000000000003E-4</v>
      </c>
      <c r="R147" s="142">
        <f>Q147*H147</f>
        <v>0.24494400000000002</v>
      </c>
      <c r="S147" s="142">
        <v>0</v>
      </c>
      <c r="T147" s="143">
        <f>S147*H147</f>
        <v>0</v>
      </c>
      <c r="AR147" s="144" t="s">
        <v>143</v>
      </c>
      <c r="AT147" s="144" t="s">
        <v>138</v>
      </c>
      <c r="AU147" s="144" t="s">
        <v>85</v>
      </c>
      <c r="AY147" s="17" t="s">
        <v>136</v>
      </c>
      <c r="BE147" s="145">
        <f>IF(N147="základní",J147,0)</f>
        <v>0</v>
      </c>
      <c r="BF147" s="145">
        <f>IF(N147="snížená",J147,0)</f>
        <v>0</v>
      </c>
      <c r="BG147" s="145">
        <f>IF(N147="zákl. přenesená",J147,0)</f>
        <v>0</v>
      </c>
      <c r="BH147" s="145">
        <f>IF(N147="sníž. přenesená",J147,0)</f>
        <v>0</v>
      </c>
      <c r="BI147" s="145">
        <f>IF(N147="nulová",J147,0)</f>
        <v>0</v>
      </c>
      <c r="BJ147" s="17" t="s">
        <v>83</v>
      </c>
      <c r="BK147" s="145">
        <f>ROUND(I147*H147,2)</f>
        <v>0</v>
      </c>
      <c r="BL147" s="17" t="s">
        <v>143</v>
      </c>
      <c r="BM147" s="144" t="s">
        <v>530</v>
      </c>
    </row>
    <row r="148" spans="2:65" s="13" customFormat="1" ht="11.25">
      <c r="B148" s="153"/>
      <c r="D148" s="147" t="s">
        <v>154</v>
      </c>
      <c r="E148" s="154" t="s">
        <v>1</v>
      </c>
      <c r="F148" s="155" t="s">
        <v>531</v>
      </c>
      <c r="H148" s="156">
        <v>255.6</v>
      </c>
      <c r="I148" s="157"/>
      <c r="L148" s="153"/>
      <c r="M148" s="158"/>
      <c r="T148" s="159"/>
      <c r="AT148" s="154" t="s">
        <v>154</v>
      </c>
      <c r="AU148" s="154" t="s">
        <v>85</v>
      </c>
      <c r="AV148" s="13" t="s">
        <v>85</v>
      </c>
      <c r="AW148" s="13" t="s">
        <v>31</v>
      </c>
      <c r="AX148" s="13" t="s">
        <v>75</v>
      </c>
      <c r="AY148" s="154" t="s">
        <v>136</v>
      </c>
    </row>
    <row r="149" spans="2:65" s="13" customFormat="1" ht="11.25">
      <c r="B149" s="153"/>
      <c r="D149" s="147" t="s">
        <v>154</v>
      </c>
      <c r="E149" s="154" t="s">
        <v>1</v>
      </c>
      <c r="F149" s="155" t="s">
        <v>532</v>
      </c>
      <c r="H149" s="156">
        <v>36</v>
      </c>
      <c r="I149" s="157"/>
      <c r="L149" s="153"/>
      <c r="M149" s="158"/>
      <c r="T149" s="159"/>
      <c r="AT149" s="154" t="s">
        <v>154</v>
      </c>
      <c r="AU149" s="154" t="s">
        <v>85</v>
      </c>
      <c r="AV149" s="13" t="s">
        <v>85</v>
      </c>
      <c r="AW149" s="13" t="s">
        <v>31</v>
      </c>
      <c r="AX149" s="13" t="s">
        <v>75</v>
      </c>
      <c r="AY149" s="154" t="s">
        <v>136</v>
      </c>
    </row>
    <row r="150" spans="2:65" s="14" customFormat="1" ht="11.25">
      <c r="B150" s="160"/>
      <c r="D150" s="147" t="s">
        <v>154</v>
      </c>
      <c r="E150" s="161" t="s">
        <v>1</v>
      </c>
      <c r="F150" s="162" t="s">
        <v>158</v>
      </c>
      <c r="H150" s="163">
        <v>291.60000000000002</v>
      </c>
      <c r="I150" s="164"/>
      <c r="L150" s="160"/>
      <c r="M150" s="165"/>
      <c r="T150" s="166"/>
      <c r="AT150" s="161" t="s">
        <v>154</v>
      </c>
      <c r="AU150" s="161" t="s">
        <v>85</v>
      </c>
      <c r="AV150" s="14" t="s">
        <v>143</v>
      </c>
      <c r="AW150" s="14" t="s">
        <v>31</v>
      </c>
      <c r="AX150" s="14" t="s">
        <v>83</v>
      </c>
      <c r="AY150" s="161" t="s">
        <v>136</v>
      </c>
    </row>
    <row r="151" spans="2:65" s="1" customFormat="1" ht="24.2" customHeight="1">
      <c r="B151" s="132"/>
      <c r="C151" s="133" t="s">
        <v>181</v>
      </c>
      <c r="D151" s="133" t="s">
        <v>138</v>
      </c>
      <c r="E151" s="134" t="s">
        <v>174</v>
      </c>
      <c r="F151" s="135" t="s">
        <v>175</v>
      </c>
      <c r="G151" s="136" t="s">
        <v>170</v>
      </c>
      <c r="H151" s="137">
        <v>291.60000000000002</v>
      </c>
      <c r="I151" s="138"/>
      <c r="J151" s="139">
        <f>ROUND(I151*H151,2)</f>
        <v>0</v>
      </c>
      <c r="K151" s="135" t="s">
        <v>142</v>
      </c>
      <c r="L151" s="32"/>
      <c r="M151" s="140" t="s">
        <v>1</v>
      </c>
      <c r="N151" s="141" t="s">
        <v>40</v>
      </c>
      <c r="P151" s="142">
        <f>O151*H151</f>
        <v>0</v>
      </c>
      <c r="Q151" s="142">
        <v>0</v>
      </c>
      <c r="R151" s="142">
        <f>Q151*H151</f>
        <v>0</v>
      </c>
      <c r="S151" s="142">
        <v>0</v>
      </c>
      <c r="T151" s="143">
        <f>S151*H151</f>
        <v>0</v>
      </c>
      <c r="AR151" s="144" t="s">
        <v>143</v>
      </c>
      <c r="AT151" s="144" t="s">
        <v>138</v>
      </c>
      <c r="AU151" s="144" t="s">
        <v>85</v>
      </c>
      <c r="AY151" s="17" t="s">
        <v>136</v>
      </c>
      <c r="BE151" s="145">
        <f>IF(N151="základní",J151,0)</f>
        <v>0</v>
      </c>
      <c r="BF151" s="145">
        <f>IF(N151="snížená",J151,0)</f>
        <v>0</v>
      </c>
      <c r="BG151" s="145">
        <f>IF(N151="zákl. přenesená",J151,0)</f>
        <v>0</v>
      </c>
      <c r="BH151" s="145">
        <f>IF(N151="sníž. přenesená",J151,0)</f>
        <v>0</v>
      </c>
      <c r="BI151" s="145">
        <f>IF(N151="nulová",J151,0)</f>
        <v>0</v>
      </c>
      <c r="BJ151" s="17" t="s">
        <v>83</v>
      </c>
      <c r="BK151" s="145">
        <f>ROUND(I151*H151,2)</f>
        <v>0</v>
      </c>
      <c r="BL151" s="17" t="s">
        <v>143</v>
      </c>
      <c r="BM151" s="144" t="s">
        <v>533</v>
      </c>
    </row>
    <row r="152" spans="2:65" s="1" customFormat="1" ht="37.9" customHeight="1">
      <c r="B152" s="132"/>
      <c r="C152" s="133" t="s">
        <v>196</v>
      </c>
      <c r="D152" s="133" t="s">
        <v>138</v>
      </c>
      <c r="E152" s="134" t="s">
        <v>534</v>
      </c>
      <c r="F152" s="135" t="s">
        <v>535</v>
      </c>
      <c r="G152" s="136" t="s">
        <v>152</v>
      </c>
      <c r="H152" s="137">
        <v>42.463000000000001</v>
      </c>
      <c r="I152" s="138"/>
      <c r="J152" s="139">
        <f>ROUND(I152*H152,2)</f>
        <v>0</v>
      </c>
      <c r="K152" s="135" t="s">
        <v>142</v>
      </c>
      <c r="L152" s="32"/>
      <c r="M152" s="140" t="s">
        <v>1</v>
      </c>
      <c r="N152" s="141" t="s">
        <v>40</v>
      </c>
      <c r="P152" s="142">
        <f>O152*H152</f>
        <v>0</v>
      </c>
      <c r="Q152" s="142">
        <v>0</v>
      </c>
      <c r="R152" s="142">
        <f>Q152*H152</f>
        <v>0</v>
      </c>
      <c r="S152" s="142">
        <v>0</v>
      </c>
      <c r="T152" s="143">
        <f>S152*H152</f>
        <v>0</v>
      </c>
      <c r="AR152" s="144" t="s">
        <v>143</v>
      </c>
      <c r="AT152" s="144" t="s">
        <v>138</v>
      </c>
      <c r="AU152" s="144" t="s">
        <v>85</v>
      </c>
      <c r="AY152" s="17" t="s">
        <v>136</v>
      </c>
      <c r="BE152" s="145">
        <f>IF(N152="základní",J152,0)</f>
        <v>0</v>
      </c>
      <c r="BF152" s="145">
        <f>IF(N152="snížená",J152,0)</f>
        <v>0</v>
      </c>
      <c r="BG152" s="145">
        <f>IF(N152="zákl. přenesená",J152,0)</f>
        <v>0</v>
      </c>
      <c r="BH152" s="145">
        <f>IF(N152="sníž. přenesená",J152,0)</f>
        <v>0</v>
      </c>
      <c r="BI152" s="145">
        <f>IF(N152="nulová",J152,0)</f>
        <v>0</v>
      </c>
      <c r="BJ152" s="17" t="s">
        <v>83</v>
      </c>
      <c r="BK152" s="145">
        <f>ROUND(I152*H152,2)</f>
        <v>0</v>
      </c>
      <c r="BL152" s="17" t="s">
        <v>143</v>
      </c>
      <c r="BM152" s="144" t="s">
        <v>536</v>
      </c>
    </row>
    <row r="153" spans="2:65" s="13" customFormat="1" ht="11.25">
      <c r="B153" s="153"/>
      <c r="D153" s="147" t="s">
        <v>154</v>
      </c>
      <c r="E153" s="154" t="s">
        <v>1</v>
      </c>
      <c r="F153" s="155" t="s">
        <v>537</v>
      </c>
      <c r="H153" s="156">
        <v>42.463000000000001</v>
      </c>
      <c r="I153" s="157"/>
      <c r="L153" s="153"/>
      <c r="M153" s="158"/>
      <c r="T153" s="159"/>
      <c r="AT153" s="154" t="s">
        <v>154</v>
      </c>
      <c r="AU153" s="154" t="s">
        <v>85</v>
      </c>
      <c r="AV153" s="13" t="s">
        <v>85</v>
      </c>
      <c r="AW153" s="13" t="s">
        <v>31</v>
      </c>
      <c r="AX153" s="13" t="s">
        <v>83</v>
      </c>
      <c r="AY153" s="154" t="s">
        <v>136</v>
      </c>
    </row>
    <row r="154" spans="2:65" s="1" customFormat="1" ht="16.5" customHeight="1">
      <c r="B154" s="132"/>
      <c r="C154" s="133" t="s">
        <v>204</v>
      </c>
      <c r="D154" s="133" t="s">
        <v>138</v>
      </c>
      <c r="E154" s="134" t="s">
        <v>538</v>
      </c>
      <c r="F154" s="135" t="s">
        <v>539</v>
      </c>
      <c r="G154" s="136" t="s">
        <v>152</v>
      </c>
      <c r="H154" s="137">
        <v>42.463000000000001</v>
      </c>
      <c r="I154" s="138"/>
      <c r="J154" s="139">
        <f>ROUND(I154*H154,2)</f>
        <v>0</v>
      </c>
      <c r="K154" s="135" t="s">
        <v>142</v>
      </c>
      <c r="L154" s="32"/>
      <c r="M154" s="140" t="s">
        <v>1</v>
      </c>
      <c r="N154" s="141" t="s">
        <v>40</v>
      </c>
      <c r="P154" s="142">
        <f>O154*H154</f>
        <v>0</v>
      </c>
      <c r="Q154" s="142">
        <v>0</v>
      </c>
      <c r="R154" s="142">
        <f>Q154*H154</f>
        <v>0</v>
      </c>
      <c r="S154" s="142">
        <v>0</v>
      </c>
      <c r="T154" s="143">
        <f>S154*H154</f>
        <v>0</v>
      </c>
      <c r="AR154" s="144" t="s">
        <v>143</v>
      </c>
      <c r="AT154" s="144" t="s">
        <v>138</v>
      </c>
      <c r="AU154" s="144" t="s">
        <v>85</v>
      </c>
      <c r="AY154" s="17" t="s">
        <v>136</v>
      </c>
      <c r="BE154" s="145">
        <f>IF(N154="základní",J154,0)</f>
        <v>0</v>
      </c>
      <c r="BF154" s="145">
        <f>IF(N154="snížená",J154,0)</f>
        <v>0</v>
      </c>
      <c r="BG154" s="145">
        <f>IF(N154="zákl. přenesená",J154,0)</f>
        <v>0</v>
      </c>
      <c r="BH154" s="145">
        <f>IF(N154="sníž. přenesená",J154,0)</f>
        <v>0</v>
      </c>
      <c r="BI154" s="145">
        <f>IF(N154="nulová",J154,0)</f>
        <v>0</v>
      </c>
      <c r="BJ154" s="17" t="s">
        <v>83</v>
      </c>
      <c r="BK154" s="145">
        <f>ROUND(I154*H154,2)</f>
        <v>0</v>
      </c>
      <c r="BL154" s="17" t="s">
        <v>143</v>
      </c>
      <c r="BM154" s="144" t="s">
        <v>540</v>
      </c>
    </row>
    <row r="155" spans="2:65" s="1" customFormat="1" ht="44.25" customHeight="1">
      <c r="B155" s="132"/>
      <c r="C155" s="133" t="s">
        <v>210</v>
      </c>
      <c r="D155" s="133" t="s">
        <v>138</v>
      </c>
      <c r="E155" s="134" t="s">
        <v>541</v>
      </c>
      <c r="F155" s="135" t="s">
        <v>542</v>
      </c>
      <c r="G155" s="136" t="s">
        <v>200</v>
      </c>
      <c r="H155" s="137">
        <v>84.926000000000002</v>
      </c>
      <c r="I155" s="138"/>
      <c r="J155" s="139">
        <f>ROUND(I155*H155,2)</f>
        <v>0</v>
      </c>
      <c r="K155" s="135" t="s">
        <v>142</v>
      </c>
      <c r="L155" s="32"/>
      <c r="M155" s="140" t="s">
        <v>1</v>
      </c>
      <c r="N155" s="141" t="s">
        <v>40</v>
      </c>
      <c r="P155" s="142">
        <f>O155*H155</f>
        <v>0</v>
      </c>
      <c r="Q155" s="142">
        <v>0</v>
      </c>
      <c r="R155" s="142">
        <f>Q155*H155</f>
        <v>0</v>
      </c>
      <c r="S155" s="142">
        <v>0</v>
      </c>
      <c r="T155" s="143">
        <f>S155*H155</f>
        <v>0</v>
      </c>
      <c r="AR155" s="144" t="s">
        <v>143</v>
      </c>
      <c r="AT155" s="144" t="s">
        <v>138</v>
      </c>
      <c r="AU155" s="144" t="s">
        <v>85</v>
      </c>
      <c r="AY155" s="17" t="s">
        <v>136</v>
      </c>
      <c r="BE155" s="145">
        <f>IF(N155="základní",J155,0)</f>
        <v>0</v>
      </c>
      <c r="BF155" s="145">
        <f>IF(N155="snížená",J155,0)</f>
        <v>0</v>
      </c>
      <c r="BG155" s="145">
        <f>IF(N155="zákl. přenesená",J155,0)</f>
        <v>0</v>
      </c>
      <c r="BH155" s="145">
        <f>IF(N155="sníž. přenesená",J155,0)</f>
        <v>0</v>
      </c>
      <c r="BI155" s="145">
        <f>IF(N155="nulová",J155,0)</f>
        <v>0</v>
      </c>
      <c r="BJ155" s="17" t="s">
        <v>83</v>
      </c>
      <c r="BK155" s="145">
        <f>ROUND(I155*H155,2)</f>
        <v>0</v>
      </c>
      <c r="BL155" s="17" t="s">
        <v>143</v>
      </c>
      <c r="BM155" s="144" t="s">
        <v>543</v>
      </c>
    </row>
    <row r="156" spans="2:65" s="13" customFormat="1" ht="11.25">
      <c r="B156" s="153"/>
      <c r="D156" s="147" t="s">
        <v>154</v>
      </c>
      <c r="F156" s="155" t="s">
        <v>544</v>
      </c>
      <c r="H156" s="156">
        <v>84.926000000000002</v>
      </c>
      <c r="I156" s="157"/>
      <c r="L156" s="153"/>
      <c r="M156" s="158"/>
      <c r="T156" s="159"/>
      <c r="AT156" s="154" t="s">
        <v>154</v>
      </c>
      <c r="AU156" s="154" t="s">
        <v>85</v>
      </c>
      <c r="AV156" s="13" t="s">
        <v>85</v>
      </c>
      <c r="AW156" s="13" t="s">
        <v>3</v>
      </c>
      <c r="AX156" s="13" t="s">
        <v>83</v>
      </c>
      <c r="AY156" s="154" t="s">
        <v>136</v>
      </c>
    </row>
    <row r="157" spans="2:65" s="1" customFormat="1" ht="24.2" customHeight="1">
      <c r="B157" s="132"/>
      <c r="C157" s="133" t="s">
        <v>215</v>
      </c>
      <c r="D157" s="133" t="s">
        <v>138</v>
      </c>
      <c r="E157" s="134" t="s">
        <v>182</v>
      </c>
      <c r="F157" s="135" t="s">
        <v>183</v>
      </c>
      <c r="G157" s="136" t="s">
        <v>152</v>
      </c>
      <c r="H157" s="137">
        <v>86.736999999999995</v>
      </c>
      <c r="I157" s="138"/>
      <c r="J157" s="139">
        <f>ROUND(I157*H157,2)</f>
        <v>0</v>
      </c>
      <c r="K157" s="135" t="s">
        <v>142</v>
      </c>
      <c r="L157" s="32"/>
      <c r="M157" s="140" t="s">
        <v>1</v>
      </c>
      <c r="N157" s="141" t="s">
        <v>40</v>
      </c>
      <c r="P157" s="142">
        <f>O157*H157</f>
        <v>0</v>
      </c>
      <c r="Q157" s="142">
        <v>0</v>
      </c>
      <c r="R157" s="142">
        <f>Q157*H157</f>
        <v>0</v>
      </c>
      <c r="S157" s="142">
        <v>0</v>
      </c>
      <c r="T157" s="143">
        <f>S157*H157</f>
        <v>0</v>
      </c>
      <c r="AR157" s="144" t="s">
        <v>143</v>
      </c>
      <c r="AT157" s="144" t="s">
        <v>138</v>
      </c>
      <c r="AU157" s="144" t="s">
        <v>85</v>
      </c>
      <c r="AY157" s="17" t="s">
        <v>136</v>
      </c>
      <c r="BE157" s="145">
        <f>IF(N157="základní",J157,0)</f>
        <v>0</v>
      </c>
      <c r="BF157" s="145">
        <f>IF(N157="snížená",J157,0)</f>
        <v>0</v>
      </c>
      <c r="BG157" s="145">
        <f>IF(N157="zákl. přenesená",J157,0)</f>
        <v>0</v>
      </c>
      <c r="BH157" s="145">
        <f>IF(N157="sníž. přenesená",J157,0)</f>
        <v>0</v>
      </c>
      <c r="BI157" s="145">
        <f>IF(N157="nulová",J157,0)</f>
        <v>0</v>
      </c>
      <c r="BJ157" s="17" t="s">
        <v>83</v>
      </c>
      <c r="BK157" s="145">
        <f>ROUND(I157*H157,2)</f>
        <v>0</v>
      </c>
      <c r="BL157" s="17" t="s">
        <v>143</v>
      </c>
      <c r="BM157" s="144" t="s">
        <v>184</v>
      </c>
    </row>
    <row r="158" spans="2:65" s="12" customFormat="1" ht="11.25">
      <c r="B158" s="146"/>
      <c r="D158" s="147" t="s">
        <v>154</v>
      </c>
      <c r="E158" s="148" t="s">
        <v>1</v>
      </c>
      <c r="F158" s="149" t="s">
        <v>185</v>
      </c>
      <c r="H158" s="148" t="s">
        <v>1</v>
      </c>
      <c r="I158" s="150"/>
      <c r="L158" s="146"/>
      <c r="M158" s="151"/>
      <c r="T158" s="152"/>
      <c r="AT158" s="148" t="s">
        <v>154</v>
      </c>
      <c r="AU158" s="148" t="s">
        <v>85</v>
      </c>
      <c r="AV158" s="12" t="s">
        <v>83</v>
      </c>
      <c r="AW158" s="12" t="s">
        <v>31</v>
      </c>
      <c r="AX158" s="12" t="s">
        <v>75</v>
      </c>
      <c r="AY158" s="148" t="s">
        <v>136</v>
      </c>
    </row>
    <row r="159" spans="2:65" s="13" customFormat="1" ht="11.25">
      <c r="B159" s="153"/>
      <c r="D159" s="147" t="s">
        <v>154</v>
      </c>
      <c r="E159" s="154" t="s">
        <v>1</v>
      </c>
      <c r="F159" s="155" t="s">
        <v>545</v>
      </c>
      <c r="H159" s="156">
        <v>129.19999999999999</v>
      </c>
      <c r="I159" s="157"/>
      <c r="L159" s="153"/>
      <c r="M159" s="158"/>
      <c r="T159" s="159"/>
      <c r="AT159" s="154" t="s">
        <v>154</v>
      </c>
      <c r="AU159" s="154" t="s">
        <v>85</v>
      </c>
      <c r="AV159" s="13" t="s">
        <v>85</v>
      </c>
      <c r="AW159" s="13" t="s">
        <v>31</v>
      </c>
      <c r="AX159" s="13" t="s">
        <v>75</v>
      </c>
      <c r="AY159" s="154" t="s">
        <v>136</v>
      </c>
    </row>
    <row r="160" spans="2:65" s="12" customFormat="1" ht="11.25">
      <c r="B160" s="146"/>
      <c r="D160" s="147" t="s">
        <v>154</v>
      </c>
      <c r="E160" s="148" t="s">
        <v>1</v>
      </c>
      <c r="F160" s="149" t="s">
        <v>187</v>
      </c>
      <c r="H160" s="148" t="s">
        <v>1</v>
      </c>
      <c r="I160" s="150"/>
      <c r="L160" s="146"/>
      <c r="M160" s="151"/>
      <c r="T160" s="152"/>
      <c r="AT160" s="148" t="s">
        <v>154</v>
      </c>
      <c r="AU160" s="148" t="s">
        <v>85</v>
      </c>
      <c r="AV160" s="12" t="s">
        <v>83</v>
      </c>
      <c r="AW160" s="12" t="s">
        <v>31</v>
      </c>
      <c r="AX160" s="12" t="s">
        <v>75</v>
      </c>
      <c r="AY160" s="148" t="s">
        <v>136</v>
      </c>
    </row>
    <row r="161" spans="2:65" s="13" customFormat="1" ht="11.25">
      <c r="B161" s="153"/>
      <c r="D161" s="147" t="s">
        <v>154</v>
      </c>
      <c r="E161" s="154" t="s">
        <v>1</v>
      </c>
      <c r="F161" s="155" t="s">
        <v>546</v>
      </c>
      <c r="H161" s="156">
        <v>-8.3000000000000007</v>
      </c>
      <c r="I161" s="157"/>
      <c r="L161" s="153"/>
      <c r="M161" s="158"/>
      <c r="T161" s="159"/>
      <c r="AT161" s="154" t="s">
        <v>154</v>
      </c>
      <c r="AU161" s="154" t="s">
        <v>85</v>
      </c>
      <c r="AV161" s="13" t="s">
        <v>85</v>
      </c>
      <c r="AW161" s="13" t="s">
        <v>31</v>
      </c>
      <c r="AX161" s="13" t="s">
        <v>75</v>
      </c>
      <c r="AY161" s="154" t="s">
        <v>136</v>
      </c>
    </row>
    <row r="162" spans="2:65" s="13" customFormat="1" ht="11.25">
      <c r="B162" s="153"/>
      <c r="D162" s="147" t="s">
        <v>154</v>
      </c>
      <c r="E162" s="154" t="s">
        <v>1</v>
      </c>
      <c r="F162" s="155" t="s">
        <v>547</v>
      </c>
      <c r="H162" s="156">
        <v>-0.45400000000000001</v>
      </c>
      <c r="I162" s="157"/>
      <c r="L162" s="153"/>
      <c r="M162" s="158"/>
      <c r="T162" s="159"/>
      <c r="AT162" s="154" t="s">
        <v>154</v>
      </c>
      <c r="AU162" s="154" t="s">
        <v>85</v>
      </c>
      <c r="AV162" s="13" t="s">
        <v>85</v>
      </c>
      <c r="AW162" s="13" t="s">
        <v>31</v>
      </c>
      <c r="AX162" s="13" t="s">
        <v>75</v>
      </c>
      <c r="AY162" s="154" t="s">
        <v>136</v>
      </c>
    </row>
    <row r="163" spans="2:65" s="13" customFormat="1" ht="11.25">
      <c r="B163" s="153"/>
      <c r="D163" s="147" t="s">
        <v>154</v>
      </c>
      <c r="E163" s="154" t="s">
        <v>1</v>
      </c>
      <c r="F163" s="155" t="s">
        <v>548</v>
      </c>
      <c r="H163" s="156">
        <v>-41.5</v>
      </c>
      <c r="I163" s="157"/>
      <c r="L163" s="153"/>
      <c r="M163" s="158"/>
      <c r="T163" s="159"/>
      <c r="AT163" s="154" t="s">
        <v>154</v>
      </c>
      <c r="AU163" s="154" t="s">
        <v>85</v>
      </c>
      <c r="AV163" s="13" t="s">
        <v>85</v>
      </c>
      <c r="AW163" s="13" t="s">
        <v>31</v>
      </c>
      <c r="AX163" s="13" t="s">
        <v>75</v>
      </c>
      <c r="AY163" s="154" t="s">
        <v>136</v>
      </c>
    </row>
    <row r="164" spans="2:65" s="15" customFormat="1" ht="11.25">
      <c r="B164" s="167"/>
      <c r="D164" s="147" t="s">
        <v>154</v>
      </c>
      <c r="E164" s="168" t="s">
        <v>1</v>
      </c>
      <c r="F164" s="169" t="s">
        <v>192</v>
      </c>
      <c r="H164" s="170">
        <v>78.945999999999998</v>
      </c>
      <c r="I164" s="171"/>
      <c r="L164" s="167"/>
      <c r="M164" s="172"/>
      <c r="T164" s="173"/>
      <c r="AT164" s="168" t="s">
        <v>154</v>
      </c>
      <c r="AU164" s="168" t="s">
        <v>85</v>
      </c>
      <c r="AV164" s="15" t="s">
        <v>149</v>
      </c>
      <c r="AW164" s="15" t="s">
        <v>31</v>
      </c>
      <c r="AX164" s="15" t="s">
        <v>75</v>
      </c>
      <c r="AY164" s="168" t="s">
        <v>136</v>
      </c>
    </row>
    <row r="165" spans="2:65" s="12" customFormat="1" ht="11.25">
      <c r="B165" s="146"/>
      <c r="D165" s="147" t="s">
        <v>154</v>
      </c>
      <c r="E165" s="148" t="s">
        <v>1</v>
      </c>
      <c r="F165" s="149" t="s">
        <v>549</v>
      </c>
      <c r="H165" s="148" t="s">
        <v>1</v>
      </c>
      <c r="I165" s="150"/>
      <c r="L165" s="146"/>
      <c r="M165" s="151"/>
      <c r="T165" s="152"/>
      <c r="AT165" s="148" t="s">
        <v>154</v>
      </c>
      <c r="AU165" s="148" t="s">
        <v>85</v>
      </c>
      <c r="AV165" s="12" t="s">
        <v>83</v>
      </c>
      <c r="AW165" s="12" t="s">
        <v>31</v>
      </c>
      <c r="AX165" s="12" t="s">
        <v>75</v>
      </c>
      <c r="AY165" s="148" t="s">
        <v>136</v>
      </c>
    </row>
    <row r="166" spans="2:65" s="13" customFormat="1" ht="11.25">
      <c r="B166" s="153"/>
      <c r="D166" s="147" t="s">
        <v>154</v>
      </c>
      <c r="E166" s="154" t="s">
        <v>1</v>
      </c>
      <c r="F166" s="155" t="s">
        <v>550</v>
      </c>
      <c r="H166" s="156">
        <v>5.1379999999999999</v>
      </c>
      <c r="I166" s="157"/>
      <c r="L166" s="153"/>
      <c r="M166" s="158"/>
      <c r="T166" s="159"/>
      <c r="AT166" s="154" t="s">
        <v>154</v>
      </c>
      <c r="AU166" s="154" t="s">
        <v>85</v>
      </c>
      <c r="AV166" s="13" t="s">
        <v>85</v>
      </c>
      <c r="AW166" s="13" t="s">
        <v>31</v>
      </c>
      <c r="AX166" s="13" t="s">
        <v>75</v>
      </c>
      <c r="AY166" s="154" t="s">
        <v>136</v>
      </c>
    </row>
    <row r="167" spans="2:65" s="13" customFormat="1" ht="11.25">
      <c r="B167" s="153"/>
      <c r="D167" s="147" t="s">
        <v>154</v>
      </c>
      <c r="E167" s="154" t="s">
        <v>1</v>
      </c>
      <c r="F167" s="155" t="s">
        <v>551</v>
      </c>
      <c r="H167" s="156">
        <v>2.653</v>
      </c>
      <c r="I167" s="157"/>
      <c r="L167" s="153"/>
      <c r="M167" s="158"/>
      <c r="T167" s="159"/>
      <c r="AT167" s="154" t="s">
        <v>154</v>
      </c>
      <c r="AU167" s="154" t="s">
        <v>85</v>
      </c>
      <c r="AV167" s="13" t="s">
        <v>85</v>
      </c>
      <c r="AW167" s="13" t="s">
        <v>31</v>
      </c>
      <c r="AX167" s="13" t="s">
        <v>75</v>
      </c>
      <c r="AY167" s="154" t="s">
        <v>136</v>
      </c>
    </row>
    <row r="168" spans="2:65" s="15" customFormat="1" ht="11.25">
      <c r="B168" s="167"/>
      <c r="D168" s="147" t="s">
        <v>154</v>
      </c>
      <c r="E168" s="168" t="s">
        <v>1</v>
      </c>
      <c r="F168" s="169" t="s">
        <v>192</v>
      </c>
      <c r="H168" s="170">
        <v>7.7910000000000004</v>
      </c>
      <c r="I168" s="171"/>
      <c r="L168" s="167"/>
      <c r="M168" s="172"/>
      <c r="T168" s="173"/>
      <c r="AT168" s="168" t="s">
        <v>154</v>
      </c>
      <c r="AU168" s="168" t="s">
        <v>85</v>
      </c>
      <c r="AV168" s="15" t="s">
        <v>149</v>
      </c>
      <c r="AW168" s="15" t="s">
        <v>31</v>
      </c>
      <c r="AX168" s="15" t="s">
        <v>75</v>
      </c>
      <c r="AY168" s="168" t="s">
        <v>136</v>
      </c>
    </row>
    <row r="169" spans="2:65" s="14" customFormat="1" ht="11.25">
      <c r="B169" s="160"/>
      <c r="D169" s="147" t="s">
        <v>154</v>
      </c>
      <c r="E169" s="161" t="s">
        <v>1</v>
      </c>
      <c r="F169" s="162" t="s">
        <v>158</v>
      </c>
      <c r="H169" s="163">
        <v>86.736999999999995</v>
      </c>
      <c r="I169" s="164"/>
      <c r="L169" s="160"/>
      <c r="M169" s="165"/>
      <c r="T169" s="166"/>
      <c r="AT169" s="161" t="s">
        <v>154</v>
      </c>
      <c r="AU169" s="161" t="s">
        <v>85</v>
      </c>
      <c r="AV169" s="14" t="s">
        <v>143</v>
      </c>
      <c r="AW169" s="14" t="s">
        <v>31</v>
      </c>
      <c r="AX169" s="14" t="s">
        <v>83</v>
      </c>
      <c r="AY169" s="161" t="s">
        <v>136</v>
      </c>
    </row>
    <row r="170" spans="2:65" s="1" customFormat="1" ht="24.2" customHeight="1">
      <c r="B170" s="132"/>
      <c r="C170" s="133" t="s">
        <v>219</v>
      </c>
      <c r="D170" s="133" t="s">
        <v>138</v>
      </c>
      <c r="E170" s="134" t="s">
        <v>205</v>
      </c>
      <c r="F170" s="135" t="s">
        <v>206</v>
      </c>
      <c r="G170" s="136" t="s">
        <v>152</v>
      </c>
      <c r="H170" s="137">
        <v>41.5</v>
      </c>
      <c r="I170" s="138"/>
      <c r="J170" s="139">
        <f>ROUND(I170*H170,2)</f>
        <v>0</v>
      </c>
      <c r="K170" s="135" t="s">
        <v>142</v>
      </c>
      <c r="L170" s="32"/>
      <c r="M170" s="140" t="s">
        <v>1</v>
      </c>
      <c r="N170" s="141" t="s">
        <v>40</v>
      </c>
      <c r="P170" s="142">
        <f>O170*H170</f>
        <v>0</v>
      </c>
      <c r="Q170" s="142">
        <v>0</v>
      </c>
      <c r="R170" s="142">
        <f>Q170*H170</f>
        <v>0</v>
      </c>
      <c r="S170" s="142">
        <v>0</v>
      </c>
      <c r="T170" s="143">
        <f>S170*H170</f>
        <v>0</v>
      </c>
      <c r="AR170" s="144" t="s">
        <v>143</v>
      </c>
      <c r="AT170" s="144" t="s">
        <v>138</v>
      </c>
      <c r="AU170" s="144" t="s">
        <v>85</v>
      </c>
      <c r="AY170" s="17" t="s">
        <v>136</v>
      </c>
      <c r="BE170" s="145">
        <f>IF(N170="základní",J170,0)</f>
        <v>0</v>
      </c>
      <c r="BF170" s="145">
        <f>IF(N170="snížená",J170,0)</f>
        <v>0</v>
      </c>
      <c r="BG170" s="145">
        <f>IF(N170="zákl. přenesená",J170,0)</f>
        <v>0</v>
      </c>
      <c r="BH170" s="145">
        <f>IF(N170="sníž. přenesená",J170,0)</f>
        <v>0</v>
      </c>
      <c r="BI170" s="145">
        <f>IF(N170="nulová",J170,0)</f>
        <v>0</v>
      </c>
      <c r="BJ170" s="17" t="s">
        <v>83</v>
      </c>
      <c r="BK170" s="145">
        <f>ROUND(I170*H170,2)</f>
        <v>0</v>
      </c>
      <c r="BL170" s="17" t="s">
        <v>143</v>
      </c>
      <c r="BM170" s="144" t="s">
        <v>207</v>
      </c>
    </row>
    <row r="171" spans="2:65" s="13" customFormat="1" ht="11.25">
      <c r="B171" s="153"/>
      <c r="D171" s="147" t="s">
        <v>154</v>
      </c>
      <c r="E171" s="154" t="s">
        <v>1</v>
      </c>
      <c r="F171" s="155" t="s">
        <v>552</v>
      </c>
      <c r="H171" s="156">
        <v>35.5</v>
      </c>
      <c r="I171" s="157"/>
      <c r="L171" s="153"/>
      <c r="M171" s="158"/>
      <c r="T171" s="159"/>
      <c r="AT171" s="154" t="s">
        <v>154</v>
      </c>
      <c r="AU171" s="154" t="s">
        <v>85</v>
      </c>
      <c r="AV171" s="13" t="s">
        <v>85</v>
      </c>
      <c r="AW171" s="13" t="s">
        <v>31</v>
      </c>
      <c r="AX171" s="13" t="s">
        <v>75</v>
      </c>
      <c r="AY171" s="154" t="s">
        <v>136</v>
      </c>
    </row>
    <row r="172" spans="2:65" s="13" customFormat="1" ht="11.25">
      <c r="B172" s="153"/>
      <c r="D172" s="147" t="s">
        <v>154</v>
      </c>
      <c r="E172" s="154" t="s">
        <v>1</v>
      </c>
      <c r="F172" s="155" t="s">
        <v>553</v>
      </c>
      <c r="H172" s="156">
        <v>6</v>
      </c>
      <c r="I172" s="157"/>
      <c r="L172" s="153"/>
      <c r="M172" s="158"/>
      <c r="T172" s="159"/>
      <c r="AT172" s="154" t="s">
        <v>154</v>
      </c>
      <c r="AU172" s="154" t="s">
        <v>85</v>
      </c>
      <c r="AV172" s="13" t="s">
        <v>85</v>
      </c>
      <c r="AW172" s="13" t="s">
        <v>31</v>
      </c>
      <c r="AX172" s="13" t="s">
        <v>75</v>
      </c>
      <c r="AY172" s="154" t="s">
        <v>136</v>
      </c>
    </row>
    <row r="173" spans="2:65" s="14" customFormat="1" ht="11.25">
      <c r="B173" s="160"/>
      <c r="D173" s="147" t="s">
        <v>154</v>
      </c>
      <c r="E173" s="161" t="s">
        <v>1</v>
      </c>
      <c r="F173" s="162" t="s">
        <v>158</v>
      </c>
      <c r="H173" s="163">
        <v>41.5</v>
      </c>
      <c r="I173" s="164"/>
      <c r="L173" s="160"/>
      <c r="M173" s="165"/>
      <c r="T173" s="166"/>
      <c r="AT173" s="161" t="s">
        <v>154</v>
      </c>
      <c r="AU173" s="161" t="s">
        <v>85</v>
      </c>
      <c r="AV173" s="14" t="s">
        <v>143</v>
      </c>
      <c r="AW173" s="14" t="s">
        <v>31</v>
      </c>
      <c r="AX173" s="14" t="s">
        <v>83</v>
      </c>
      <c r="AY173" s="161" t="s">
        <v>136</v>
      </c>
    </row>
    <row r="174" spans="2:65" s="1" customFormat="1" ht="16.5" customHeight="1">
      <c r="B174" s="132"/>
      <c r="C174" s="174" t="s">
        <v>226</v>
      </c>
      <c r="D174" s="174" t="s">
        <v>197</v>
      </c>
      <c r="E174" s="175" t="s">
        <v>211</v>
      </c>
      <c r="F174" s="176" t="s">
        <v>212</v>
      </c>
      <c r="G174" s="177" t="s">
        <v>200</v>
      </c>
      <c r="H174" s="178">
        <v>69.305000000000007</v>
      </c>
      <c r="I174" s="179"/>
      <c r="J174" s="180">
        <f>ROUND(I174*H174,2)</f>
        <v>0</v>
      </c>
      <c r="K174" s="176" t="s">
        <v>142</v>
      </c>
      <c r="L174" s="181"/>
      <c r="M174" s="182" t="s">
        <v>1</v>
      </c>
      <c r="N174" s="183" t="s">
        <v>40</v>
      </c>
      <c r="P174" s="142">
        <f>O174*H174</f>
        <v>0</v>
      </c>
      <c r="Q174" s="142">
        <v>1</v>
      </c>
      <c r="R174" s="142">
        <f>Q174*H174</f>
        <v>69.305000000000007</v>
      </c>
      <c r="S174" s="142">
        <v>0</v>
      </c>
      <c r="T174" s="143">
        <f>S174*H174</f>
        <v>0</v>
      </c>
      <c r="AR174" s="144" t="s">
        <v>181</v>
      </c>
      <c r="AT174" s="144" t="s">
        <v>197</v>
      </c>
      <c r="AU174" s="144" t="s">
        <v>85</v>
      </c>
      <c r="AY174" s="17" t="s">
        <v>136</v>
      </c>
      <c r="BE174" s="145">
        <f>IF(N174="základní",J174,0)</f>
        <v>0</v>
      </c>
      <c r="BF174" s="145">
        <f>IF(N174="snížená",J174,0)</f>
        <v>0</v>
      </c>
      <c r="BG174" s="145">
        <f>IF(N174="zákl. přenesená",J174,0)</f>
        <v>0</v>
      </c>
      <c r="BH174" s="145">
        <f>IF(N174="sníž. přenesená",J174,0)</f>
        <v>0</v>
      </c>
      <c r="BI174" s="145">
        <f>IF(N174="nulová",J174,0)</f>
        <v>0</v>
      </c>
      <c r="BJ174" s="17" t="s">
        <v>83</v>
      </c>
      <c r="BK174" s="145">
        <f>ROUND(I174*H174,2)</f>
        <v>0</v>
      </c>
      <c r="BL174" s="17" t="s">
        <v>143</v>
      </c>
      <c r="BM174" s="144" t="s">
        <v>213</v>
      </c>
    </row>
    <row r="175" spans="2:65" s="13" customFormat="1" ht="11.25">
      <c r="B175" s="153"/>
      <c r="D175" s="147" t="s">
        <v>154</v>
      </c>
      <c r="F175" s="155" t="s">
        <v>554</v>
      </c>
      <c r="H175" s="156">
        <v>69.305000000000007</v>
      </c>
      <c r="I175" s="157"/>
      <c r="L175" s="153"/>
      <c r="M175" s="158"/>
      <c r="T175" s="159"/>
      <c r="AT175" s="154" t="s">
        <v>154</v>
      </c>
      <c r="AU175" s="154" t="s">
        <v>85</v>
      </c>
      <c r="AV175" s="13" t="s">
        <v>85</v>
      </c>
      <c r="AW175" s="13" t="s">
        <v>3</v>
      </c>
      <c r="AX175" s="13" t="s">
        <v>83</v>
      </c>
      <c r="AY175" s="154" t="s">
        <v>136</v>
      </c>
    </row>
    <row r="176" spans="2:65" s="1" customFormat="1" ht="33" customHeight="1">
      <c r="B176" s="132"/>
      <c r="C176" s="133" t="s">
        <v>8</v>
      </c>
      <c r="D176" s="133" t="s">
        <v>138</v>
      </c>
      <c r="E176" s="134" t="s">
        <v>216</v>
      </c>
      <c r="F176" s="135" t="s">
        <v>217</v>
      </c>
      <c r="G176" s="136" t="s">
        <v>170</v>
      </c>
      <c r="H176" s="137">
        <v>83</v>
      </c>
      <c r="I176" s="138"/>
      <c r="J176" s="139">
        <f>ROUND(I176*H176,2)</f>
        <v>0</v>
      </c>
      <c r="K176" s="135" t="s">
        <v>142</v>
      </c>
      <c r="L176" s="32"/>
      <c r="M176" s="140" t="s">
        <v>1</v>
      </c>
      <c r="N176" s="141" t="s">
        <v>40</v>
      </c>
      <c r="P176" s="142">
        <f>O176*H176</f>
        <v>0</v>
      </c>
      <c r="Q176" s="142">
        <v>0</v>
      </c>
      <c r="R176" s="142">
        <f>Q176*H176</f>
        <v>0</v>
      </c>
      <c r="S176" s="142">
        <v>0</v>
      </c>
      <c r="T176" s="143">
        <f>S176*H176</f>
        <v>0</v>
      </c>
      <c r="AR176" s="144" t="s">
        <v>143</v>
      </c>
      <c r="AT176" s="144" t="s">
        <v>138</v>
      </c>
      <c r="AU176" s="144" t="s">
        <v>85</v>
      </c>
      <c r="AY176" s="17" t="s">
        <v>136</v>
      </c>
      <c r="BE176" s="145">
        <f>IF(N176="základní",J176,0)</f>
        <v>0</v>
      </c>
      <c r="BF176" s="145">
        <f>IF(N176="snížená",J176,0)</f>
        <v>0</v>
      </c>
      <c r="BG176" s="145">
        <f>IF(N176="zákl. přenesená",J176,0)</f>
        <v>0</v>
      </c>
      <c r="BH176" s="145">
        <f>IF(N176="sníž. přenesená",J176,0)</f>
        <v>0</v>
      </c>
      <c r="BI176" s="145">
        <f>IF(N176="nulová",J176,0)</f>
        <v>0</v>
      </c>
      <c r="BJ176" s="17" t="s">
        <v>83</v>
      </c>
      <c r="BK176" s="145">
        <f>ROUND(I176*H176,2)</f>
        <v>0</v>
      </c>
      <c r="BL176" s="17" t="s">
        <v>143</v>
      </c>
      <c r="BM176" s="144" t="s">
        <v>218</v>
      </c>
    </row>
    <row r="177" spans="2:65" s="13" customFormat="1" ht="11.25">
      <c r="B177" s="153"/>
      <c r="D177" s="147" t="s">
        <v>154</v>
      </c>
      <c r="E177" s="154" t="s">
        <v>1</v>
      </c>
      <c r="F177" s="155" t="s">
        <v>555</v>
      </c>
      <c r="H177" s="156">
        <v>71</v>
      </c>
      <c r="I177" s="157"/>
      <c r="L177" s="153"/>
      <c r="M177" s="158"/>
      <c r="T177" s="159"/>
      <c r="AT177" s="154" t="s">
        <v>154</v>
      </c>
      <c r="AU177" s="154" t="s">
        <v>85</v>
      </c>
      <c r="AV177" s="13" t="s">
        <v>85</v>
      </c>
      <c r="AW177" s="13" t="s">
        <v>31</v>
      </c>
      <c r="AX177" s="13" t="s">
        <v>75</v>
      </c>
      <c r="AY177" s="154" t="s">
        <v>136</v>
      </c>
    </row>
    <row r="178" spans="2:65" s="13" customFormat="1" ht="11.25">
      <c r="B178" s="153"/>
      <c r="D178" s="147" t="s">
        <v>154</v>
      </c>
      <c r="E178" s="154" t="s">
        <v>1</v>
      </c>
      <c r="F178" s="155" t="s">
        <v>556</v>
      </c>
      <c r="H178" s="156">
        <v>12</v>
      </c>
      <c r="I178" s="157"/>
      <c r="L178" s="153"/>
      <c r="M178" s="158"/>
      <c r="T178" s="159"/>
      <c r="AT178" s="154" t="s">
        <v>154</v>
      </c>
      <c r="AU178" s="154" t="s">
        <v>85</v>
      </c>
      <c r="AV178" s="13" t="s">
        <v>85</v>
      </c>
      <c r="AW178" s="13" t="s">
        <v>31</v>
      </c>
      <c r="AX178" s="13" t="s">
        <v>75</v>
      </c>
      <c r="AY178" s="154" t="s">
        <v>136</v>
      </c>
    </row>
    <row r="179" spans="2:65" s="14" customFormat="1" ht="11.25">
      <c r="B179" s="160"/>
      <c r="D179" s="147" t="s">
        <v>154</v>
      </c>
      <c r="E179" s="161" t="s">
        <v>1</v>
      </c>
      <c r="F179" s="162" t="s">
        <v>158</v>
      </c>
      <c r="H179" s="163">
        <v>83</v>
      </c>
      <c r="I179" s="164"/>
      <c r="L179" s="160"/>
      <c r="M179" s="165"/>
      <c r="T179" s="166"/>
      <c r="AT179" s="161" t="s">
        <v>154</v>
      </c>
      <c r="AU179" s="161" t="s">
        <v>85</v>
      </c>
      <c r="AV179" s="14" t="s">
        <v>143</v>
      </c>
      <c r="AW179" s="14" t="s">
        <v>31</v>
      </c>
      <c r="AX179" s="14" t="s">
        <v>83</v>
      </c>
      <c r="AY179" s="161" t="s">
        <v>136</v>
      </c>
    </row>
    <row r="180" spans="2:65" s="1" customFormat="1" ht="24.2" customHeight="1">
      <c r="B180" s="132"/>
      <c r="C180" s="133" t="s">
        <v>235</v>
      </c>
      <c r="D180" s="133" t="s">
        <v>138</v>
      </c>
      <c r="E180" s="134" t="s">
        <v>227</v>
      </c>
      <c r="F180" s="135" t="s">
        <v>228</v>
      </c>
      <c r="G180" s="136" t="s">
        <v>170</v>
      </c>
      <c r="H180" s="137">
        <v>83</v>
      </c>
      <c r="I180" s="138"/>
      <c r="J180" s="139">
        <f>ROUND(I180*H180,2)</f>
        <v>0</v>
      </c>
      <c r="K180" s="135" t="s">
        <v>142</v>
      </c>
      <c r="L180" s="32"/>
      <c r="M180" s="140" t="s">
        <v>1</v>
      </c>
      <c r="N180" s="141" t="s">
        <v>40</v>
      </c>
      <c r="P180" s="142">
        <f>O180*H180</f>
        <v>0</v>
      </c>
      <c r="Q180" s="142">
        <v>0</v>
      </c>
      <c r="R180" s="142">
        <f>Q180*H180</f>
        <v>0</v>
      </c>
      <c r="S180" s="142">
        <v>0</v>
      </c>
      <c r="T180" s="143">
        <f>S180*H180</f>
        <v>0</v>
      </c>
      <c r="AR180" s="144" t="s">
        <v>143</v>
      </c>
      <c r="AT180" s="144" t="s">
        <v>138</v>
      </c>
      <c r="AU180" s="144" t="s">
        <v>85</v>
      </c>
      <c r="AY180" s="17" t="s">
        <v>136</v>
      </c>
      <c r="BE180" s="145">
        <f>IF(N180="základní",J180,0)</f>
        <v>0</v>
      </c>
      <c r="BF180" s="145">
        <f>IF(N180="snížená",J180,0)</f>
        <v>0</v>
      </c>
      <c r="BG180" s="145">
        <f>IF(N180="zákl. přenesená",J180,0)</f>
        <v>0</v>
      </c>
      <c r="BH180" s="145">
        <f>IF(N180="sníž. přenesená",J180,0)</f>
        <v>0</v>
      </c>
      <c r="BI180" s="145">
        <f>IF(N180="nulová",J180,0)</f>
        <v>0</v>
      </c>
      <c r="BJ180" s="17" t="s">
        <v>83</v>
      </c>
      <c r="BK180" s="145">
        <f>ROUND(I180*H180,2)</f>
        <v>0</v>
      </c>
      <c r="BL180" s="17" t="s">
        <v>143</v>
      </c>
      <c r="BM180" s="144" t="s">
        <v>229</v>
      </c>
    </row>
    <row r="181" spans="2:65" s="1" customFormat="1" ht="16.5" customHeight="1">
      <c r="B181" s="132"/>
      <c r="C181" s="174" t="s">
        <v>243</v>
      </c>
      <c r="D181" s="174" t="s">
        <v>197</v>
      </c>
      <c r="E181" s="175" t="s">
        <v>230</v>
      </c>
      <c r="F181" s="176" t="s">
        <v>231</v>
      </c>
      <c r="G181" s="177" t="s">
        <v>232</v>
      </c>
      <c r="H181" s="178">
        <v>4.1500000000000004</v>
      </c>
      <c r="I181" s="179"/>
      <c r="J181" s="180">
        <f>ROUND(I181*H181,2)</f>
        <v>0</v>
      </c>
      <c r="K181" s="176" t="s">
        <v>142</v>
      </c>
      <c r="L181" s="181"/>
      <c r="M181" s="182" t="s">
        <v>1</v>
      </c>
      <c r="N181" s="183" t="s">
        <v>40</v>
      </c>
      <c r="P181" s="142">
        <f>O181*H181</f>
        <v>0</v>
      </c>
      <c r="Q181" s="142">
        <v>1E-3</v>
      </c>
      <c r="R181" s="142">
        <f>Q181*H181</f>
        <v>4.15E-3</v>
      </c>
      <c r="S181" s="142">
        <v>0</v>
      </c>
      <c r="T181" s="143">
        <f>S181*H181</f>
        <v>0</v>
      </c>
      <c r="AR181" s="144" t="s">
        <v>181</v>
      </c>
      <c r="AT181" s="144" t="s">
        <v>197</v>
      </c>
      <c r="AU181" s="144" t="s">
        <v>85</v>
      </c>
      <c r="AY181" s="17" t="s">
        <v>136</v>
      </c>
      <c r="BE181" s="145">
        <f>IF(N181="základní",J181,0)</f>
        <v>0</v>
      </c>
      <c r="BF181" s="145">
        <f>IF(N181="snížená",J181,0)</f>
        <v>0</v>
      </c>
      <c r="BG181" s="145">
        <f>IF(N181="zákl. přenesená",J181,0)</f>
        <v>0</v>
      </c>
      <c r="BH181" s="145">
        <f>IF(N181="sníž. přenesená",J181,0)</f>
        <v>0</v>
      </c>
      <c r="BI181" s="145">
        <f>IF(N181="nulová",J181,0)</f>
        <v>0</v>
      </c>
      <c r="BJ181" s="17" t="s">
        <v>83</v>
      </c>
      <c r="BK181" s="145">
        <f>ROUND(I181*H181,2)</f>
        <v>0</v>
      </c>
      <c r="BL181" s="17" t="s">
        <v>143</v>
      </c>
      <c r="BM181" s="144" t="s">
        <v>233</v>
      </c>
    </row>
    <row r="182" spans="2:65" s="13" customFormat="1" ht="11.25">
      <c r="B182" s="153"/>
      <c r="D182" s="147" t="s">
        <v>154</v>
      </c>
      <c r="F182" s="155" t="s">
        <v>557</v>
      </c>
      <c r="H182" s="156">
        <v>4.1500000000000004</v>
      </c>
      <c r="I182" s="157"/>
      <c r="L182" s="153"/>
      <c r="M182" s="158"/>
      <c r="T182" s="159"/>
      <c r="AT182" s="154" t="s">
        <v>154</v>
      </c>
      <c r="AU182" s="154" t="s">
        <v>85</v>
      </c>
      <c r="AV182" s="13" t="s">
        <v>85</v>
      </c>
      <c r="AW182" s="13" t="s">
        <v>3</v>
      </c>
      <c r="AX182" s="13" t="s">
        <v>83</v>
      </c>
      <c r="AY182" s="154" t="s">
        <v>136</v>
      </c>
    </row>
    <row r="183" spans="2:65" s="1" customFormat="1" ht="24.2" customHeight="1">
      <c r="B183" s="132"/>
      <c r="C183" s="133" t="s">
        <v>250</v>
      </c>
      <c r="D183" s="133" t="s">
        <v>138</v>
      </c>
      <c r="E183" s="134" t="s">
        <v>236</v>
      </c>
      <c r="F183" s="135" t="s">
        <v>237</v>
      </c>
      <c r="G183" s="136" t="s">
        <v>170</v>
      </c>
      <c r="H183" s="137">
        <v>83</v>
      </c>
      <c r="I183" s="138"/>
      <c r="J183" s="139">
        <f>ROUND(I183*H183,2)</f>
        <v>0</v>
      </c>
      <c r="K183" s="135" t="s">
        <v>142</v>
      </c>
      <c r="L183" s="32"/>
      <c r="M183" s="140" t="s">
        <v>1</v>
      </c>
      <c r="N183" s="141" t="s">
        <v>40</v>
      </c>
      <c r="P183" s="142">
        <f>O183*H183</f>
        <v>0</v>
      </c>
      <c r="Q183" s="142">
        <v>0</v>
      </c>
      <c r="R183" s="142">
        <f>Q183*H183</f>
        <v>0</v>
      </c>
      <c r="S183" s="142">
        <v>0</v>
      </c>
      <c r="T183" s="143">
        <f>S183*H183</f>
        <v>0</v>
      </c>
      <c r="AR183" s="144" t="s">
        <v>143</v>
      </c>
      <c r="AT183" s="144" t="s">
        <v>138</v>
      </c>
      <c r="AU183" s="144" t="s">
        <v>85</v>
      </c>
      <c r="AY183" s="17" t="s">
        <v>136</v>
      </c>
      <c r="BE183" s="145">
        <f>IF(N183="základní",J183,0)</f>
        <v>0</v>
      </c>
      <c r="BF183" s="145">
        <f>IF(N183="snížená",J183,0)</f>
        <v>0</v>
      </c>
      <c r="BG183" s="145">
        <f>IF(N183="zákl. přenesená",J183,0)</f>
        <v>0</v>
      </c>
      <c r="BH183" s="145">
        <f>IF(N183="sníž. přenesená",J183,0)</f>
        <v>0</v>
      </c>
      <c r="BI183" s="145">
        <f>IF(N183="nulová",J183,0)</f>
        <v>0</v>
      </c>
      <c r="BJ183" s="17" t="s">
        <v>83</v>
      </c>
      <c r="BK183" s="145">
        <f>ROUND(I183*H183,2)</f>
        <v>0</v>
      </c>
      <c r="BL183" s="17" t="s">
        <v>143</v>
      </c>
      <c r="BM183" s="144" t="s">
        <v>238</v>
      </c>
    </row>
    <row r="184" spans="2:65" s="11" customFormat="1" ht="22.9" customHeight="1">
      <c r="B184" s="120"/>
      <c r="D184" s="121" t="s">
        <v>74</v>
      </c>
      <c r="E184" s="130" t="s">
        <v>85</v>
      </c>
      <c r="F184" s="130" t="s">
        <v>242</v>
      </c>
      <c r="I184" s="123"/>
      <c r="J184" s="131">
        <f>BK184</f>
        <v>0</v>
      </c>
      <c r="L184" s="120"/>
      <c r="M184" s="125"/>
      <c r="P184" s="126">
        <f>SUM(P185:P186)</f>
        <v>0</v>
      </c>
      <c r="R184" s="126">
        <f>SUM(R185:R186)</f>
        <v>16.965199999999999</v>
      </c>
      <c r="T184" s="127">
        <f>SUM(T185:T186)</f>
        <v>0</v>
      </c>
      <c r="AR184" s="121" t="s">
        <v>83</v>
      </c>
      <c r="AT184" s="128" t="s">
        <v>74</v>
      </c>
      <c r="AU184" s="128" t="s">
        <v>83</v>
      </c>
      <c r="AY184" s="121" t="s">
        <v>136</v>
      </c>
      <c r="BK184" s="129">
        <f>SUM(BK185:BK186)</f>
        <v>0</v>
      </c>
    </row>
    <row r="185" spans="2:65" s="1" customFormat="1" ht="44.25" customHeight="1">
      <c r="B185" s="132"/>
      <c r="C185" s="133" t="s">
        <v>255</v>
      </c>
      <c r="D185" s="133" t="s">
        <v>138</v>
      </c>
      <c r="E185" s="134" t="s">
        <v>244</v>
      </c>
      <c r="F185" s="135" t="s">
        <v>245</v>
      </c>
      <c r="G185" s="136" t="s">
        <v>246</v>
      </c>
      <c r="H185" s="137">
        <v>83</v>
      </c>
      <c r="I185" s="138"/>
      <c r="J185" s="139">
        <f>ROUND(I185*H185,2)</f>
        <v>0</v>
      </c>
      <c r="K185" s="135" t="s">
        <v>142</v>
      </c>
      <c r="L185" s="32"/>
      <c r="M185" s="140" t="s">
        <v>1</v>
      </c>
      <c r="N185" s="141" t="s">
        <v>40</v>
      </c>
      <c r="P185" s="142">
        <f>O185*H185</f>
        <v>0</v>
      </c>
      <c r="Q185" s="142">
        <v>0.2044</v>
      </c>
      <c r="R185" s="142">
        <f>Q185*H185</f>
        <v>16.965199999999999</v>
      </c>
      <c r="S185" s="142">
        <v>0</v>
      </c>
      <c r="T185" s="143">
        <f>S185*H185</f>
        <v>0</v>
      </c>
      <c r="AR185" s="144" t="s">
        <v>143</v>
      </c>
      <c r="AT185" s="144" t="s">
        <v>138</v>
      </c>
      <c r="AU185" s="144" t="s">
        <v>85</v>
      </c>
      <c r="AY185" s="17" t="s">
        <v>136</v>
      </c>
      <c r="BE185" s="145">
        <f>IF(N185="základní",J185,0)</f>
        <v>0</v>
      </c>
      <c r="BF185" s="145">
        <f>IF(N185="snížená",J185,0)</f>
        <v>0</v>
      </c>
      <c r="BG185" s="145">
        <f>IF(N185="zákl. přenesená",J185,0)</f>
        <v>0</v>
      </c>
      <c r="BH185" s="145">
        <f>IF(N185="sníž. přenesená",J185,0)</f>
        <v>0</v>
      </c>
      <c r="BI185" s="145">
        <f>IF(N185="nulová",J185,0)</f>
        <v>0</v>
      </c>
      <c r="BJ185" s="17" t="s">
        <v>83</v>
      </c>
      <c r="BK185" s="145">
        <f>ROUND(I185*H185,2)</f>
        <v>0</v>
      </c>
      <c r="BL185" s="17" t="s">
        <v>143</v>
      </c>
      <c r="BM185" s="144" t="s">
        <v>247</v>
      </c>
    </row>
    <row r="186" spans="2:65" s="13" customFormat="1" ht="11.25">
      <c r="B186" s="153"/>
      <c r="D186" s="147" t="s">
        <v>154</v>
      </c>
      <c r="E186" s="154" t="s">
        <v>1</v>
      </c>
      <c r="F186" s="155" t="s">
        <v>558</v>
      </c>
      <c r="H186" s="156">
        <v>83</v>
      </c>
      <c r="I186" s="157"/>
      <c r="L186" s="153"/>
      <c r="M186" s="158"/>
      <c r="T186" s="159"/>
      <c r="AT186" s="154" t="s">
        <v>154</v>
      </c>
      <c r="AU186" s="154" t="s">
        <v>85</v>
      </c>
      <c r="AV186" s="13" t="s">
        <v>85</v>
      </c>
      <c r="AW186" s="13" t="s">
        <v>31</v>
      </c>
      <c r="AX186" s="13" t="s">
        <v>83</v>
      </c>
      <c r="AY186" s="154" t="s">
        <v>136</v>
      </c>
    </row>
    <row r="187" spans="2:65" s="11" customFormat="1" ht="22.9" customHeight="1">
      <c r="B187" s="120"/>
      <c r="D187" s="121" t="s">
        <v>74</v>
      </c>
      <c r="E187" s="130" t="s">
        <v>149</v>
      </c>
      <c r="F187" s="130" t="s">
        <v>248</v>
      </c>
      <c r="I187" s="123"/>
      <c r="J187" s="131">
        <f>BK187</f>
        <v>0</v>
      </c>
      <c r="L187" s="120"/>
      <c r="M187" s="125"/>
      <c r="P187" s="126">
        <f>P188</f>
        <v>0</v>
      </c>
      <c r="R187" s="126">
        <f>R188</f>
        <v>0</v>
      </c>
      <c r="T187" s="127">
        <f>T188</f>
        <v>0</v>
      </c>
      <c r="AR187" s="121" t="s">
        <v>83</v>
      </c>
      <c r="AT187" s="128" t="s">
        <v>74</v>
      </c>
      <c r="AU187" s="128" t="s">
        <v>83</v>
      </c>
      <c r="AY187" s="121" t="s">
        <v>136</v>
      </c>
      <c r="BK187" s="129">
        <f>BK188</f>
        <v>0</v>
      </c>
    </row>
    <row r="188" spans="2:65" s="1" customFormat="1" ht="16.5" customHeight="1">
      <c r="B188" s="132"/>
      <c r="C188" s="133" t="s">
        <v>262</v>
      </c>
      <c r="D188" s="133" t="s">
        <v>138</v>
      </c>
      <c r="E188" s="134" t="s">
        <v>559</v>
      </c>
      <c r="F188" s="135" t="s">
        <v>560</v>
      </c>
      <c r="G188" s="136" t="s">
        <v>561</v>
      </c>
      <c r="H188" s="137">
        <v>1</v>
      </c>
      <c r="I188" s="138"/>
      <c r="J188" s="139">
        <f>ROUND(I188*H188,2)</f>
        <v>0</v>
      </c>
      <c r="K188" s="135" t="s">
        <v>1</v>
      </c>
      <c r="L188" s="32"/>
      <c r="M188" s="140" t="s">
        <v>1</v>
      </c>
      <c r="N188" s="141" t="s">
        <v>40</v>
      </c>
      <c r="P188" s="142">
        <f>O188*H188</f>
        <v>0</v>
      </c>
      <c r="Q188" s="142">
        <v>0</v>
      </c>
      <c r="R188" s="142">
        <f>Q188*H188</f>
        <v>0</v>
      </c>
      <c r="S188" s="142">
        <v>0</v>
      </c>
      <c r="T188" s="143">
        <f>S188*H188</f>
        <v>0</v>
      </c>
      <c r="AR188" s="144" t="s">
        <v>143</v>
      </c>
      <c r="AT188" s="144" t="s">
        <v>138</v>
      </c>
      <c r="AU188" s="144" t="s">
        <v>85</v>
      </c>
      <c r="AY188" s="17" t="s">
        <v>136</v>
      </c>
      <c r="BE188" s="145">
        <f>IF(N188="základní",J188,0)</f>
        <v>0</v>
      </c>
      <c r="BF188" s="145">
        <f>IF(N188="snížená",J188,0)</f>
        <v>0</v>
      </c>
      <c r="BG188" s="145">
        <f>IF(N188="zákl. přenesená",J188,0)</f>
        <v>0</v>
      </c>
      <c r="BH188" s="145">
        <f>IF(N188="sníž. přenesená",J188,0)</f>
        <v>0</v>
      </c>
      <c r="BI188" s="145">
        <f>IF(N188="nulová",J188,0)</f>
        <v>0</v>
      </c>
      <c r="BJ188" s="17" t="s">
        <v>83</v>
      </c>
      <c r="BK188" s="145">
        <f>ROUND(I188*H188,2)</f>
        <v>0</v>
      </c>
      <c r="BL188" s="17" t="s">
        <v>143</v>
      </c>
      <c r="BM188" s="144" t="s">
        <v>562</v>
      </c>
    </row>
    <row r="189" spans="2:65" s="11" customFormat="1" ht="22.9" customHeight="1">
      <c r="B189" s="120"/>
      <c r="D189" s="121" t="s">
        <v>74</v>
      </c>
      <c r="E189" s="130" t="s">
        <v>143</v>
      </c>
      <c r="F189" s="130" t="s">
        <v>249</v>
      </c>
      <c r="I189" s="123"/>
      <c r="J189" s="131">
        <f>BK189</f>
        <v>0</v>
      </c>
      <c r="L189" s="120"/>
      <c r="M189" s="125"/>
      <c r="P189" s="126">
        <f>SUM(P190:P195)</f>
        <v>0</v>
      </c>
      <c r="R189" s="126">
        <f>SUM(R190:R195)</f>
        <v>0</v>
      </c>
      <c r="T189" s="127">
        <f>SUM(T190:T195)</f>
        <v>0</v>
      </c>
      <c r="AR189" s="121" t="s">
        <v>83</v>
      </c>
      <c r="AT189" s="128" t="s">
        <v>74</v>
      </c>
      <c r="AU189" s="128" t="s">
        <v>83</v>
      </c>
      <c r="AY189" s="121" t="s">
        <v>136</v>
      </c>
      <c r="BK189" s="129">
        <f>SUM(BK190:BK195)</f>
        <v>0</v>
      </c>
    </row>
    <row r="190" spans="2:65" s="1" customFormat="1" ht="24.2" customHeight="1">
      <c r="B190" s="132"/>
      <c r="C190" s="133" t="s">
        <v>7</v>
      </c>
      <c r="D190" s="133" t="s">
        <v>138</v>
      </c>
      <c r="E190" s="134" t="s">
        <v>251</v>
      </c>
      <c r="F190" s="135" t="s">
        <v>252</v>
      </c>
      <c r="G190" s="136" t="s">
        <v>152</v>
      </c>
      <c r="H190" s="137">
        <v>8.3000000000000007</v>
      </c>
      <c r="I190" s="138"/>
      <c r="J190" s="139">
        <f>ROUND(I190*H190,2)</f>
        <v>0</v>
      </c>
      <c r="K190" s="135" t="s">
        <v>142</v>
      </c>
      <c r="L190" s="32"/>
      <c r="M190" s="140" t="s">
        <v>1</v>
      </c>
      <c r="N190" s="141" t="s">
        <v>40</v>
      </c>
      <c r="P190" s="142">
        <f>O190*H190</f>
        <v>0</v>
      </c>
      <c r="Q190" s="142">
        <v>0</v>
      </c>
      <c r="R190" s="142">
        <f>Q190*H190</f>
        <v>0</v>
      </c>
      <c r="S190" s="142">
        <v>0</v>
      </c>
      <c r="T190" s="143">
        <f>S190*H190</f>
        <v>0</v>
      </c>
      <c r="AR190" s="144" t="s">
        <v>143</v>
      </c>
      <c r="AT190" s="144" t="s">
        <v>138</v>
      </c>
      <c r="AU190" s="144" t="s">
        <v>85</v>
      </c>
      <c r="AY190" s="17" t="s">
        <v>136</v>
      </c>
      <c r="BE190" s="145">
        <f>IF(N190="základní",J190,0)</f>
        <v>0</v>
      </c>
      <c r="BF190" s="145">
        <f>IF(N190="snížená",J190,0)</f>
        <v>0</v>
      </c>
      <c r="BG190" s="145">
        <f>IF(N190="zákl. přenesená",J190,0)</f>
        <v>0</v>
      </c>
      <c r="BH190" s="145">
        <f>IF(N190="sníž. přenesená",J190,0)</f>
        <v>0</v>
      </c>
      <c r="BI190" s="145">
        <f>IF(N190="nulová",J190,0)</f>
        <v>0</v>
      </c>
      <c r="BJ190" s="17" t="s">
        <v>83</v>
      </c>
      <c r="BK190" s="145">
        <f>ROUND(I190*H190,2)</f>
        <v>0</v>
      </c>
      <c r="BL190" s="17" t="s">
        <v>143</v>
      </c>
      <c r="BM190" s="144" t="s">
        <v>253</v>
      </c>
    </row>
    <row r="191" spans="2:65" s="13" customFormat="1" ht="11.25">
      <c r="B191" s="153"/>
      <c r="D191" s="147" t="s">
        <v>154</v>
      </c>
      <c r="E191" s="154" t="s">
        <v>1</v>
      </c>
      <c r="F191" s="155" t="s">
        <v>563</v>
      </c>
      <c r="H191" s="156">
        <v>7.1</v>
      </c>
      <c r="I191" s="157"/>
      <c r="L191" s="153"/>
      <c r="M191" s="158"/>
      <c r="T191" s="159"/>
      <c r="AT191" s="154" t="s">
        <v>154</v>
      </c>
      <c r="AU191" s="154" t="s">
        <v>85</v>
      </c>
      <c r="AV191" s="13" t="s">
        <v>85</v>
      </c>
      <c r="AW191" s="13" t="s">
        <v>31</v>
      </c>
      <c r="AX191" s="13" t="s">
        <v>75</v>
      </c>
      <c r="AY191" s="154" t="s">
        <v>136</v>
      </c>
    </row>
    <row r="192" spans="2:65" s="13" customFormat="1" ht="11.25">
      <c r="B192" s="153"/>
      <c r="D192" s="147" t="s">
        <v>154</v>
      </c>
      <c r="E192" s="154" t="s">
        <v>1</v>
      </c>
      <c r="F192" s="155" t="s">
        <v>564</v>
      </c>
      <c r="H192" s="156">
        <v>1.2</v>
      </c>
      <c r="I192" s="157"/>
      <c r="L192" s="153"/>
      <c r="M192" s="158"/>
      <c r="T192" s="159"/>
      <c r="AT192" s="154" t="s">
        <v>154</v>
      </c>
      <c r="AU192" s="154" t="s">
        <v>85</v>
      </c>
      <c r="AV192" s="13" t="s">
        <v>85</v>
      </c>
      <c r="AW192" s="13" t="s">
        <v>31</v>
      </c>
      <c r="AX192" s="13" t="s">
        <v>75</v>
      </c>
      <c r="AY192" s="154" t="s">
        <v>136</v>
      </c>
    </row>
    <row r="193" spans="2:65" s="14" customFormat="1" ht="11.25">
      <c r="B193" s="160"/>
      <c r="D193" s="147" t="s">
        <v>154</v>
      </c>
      <c r="E193" s="161" t="s">
        <v>1</v>
      </c>
      <c r="F193" s="162" t="s">
        <v>158</v>
      </c>
      <c r="H193" s="163">
        <v>8.3000000000000007</v>
      </c>
      <c r="I193" s="164"/>
      <c r="L193" s="160"/>
      <c r="M193" s="165"/>
      <c r="T193" s="166"/>
      <c r="AT193" s="161" t="s">
        <v>154</v>
      </c>
      <c r="AU193" s="161" t="s">
        <v>85</v>
      </c>
      <c r="AV193" s="14" t="s">
        <v>143</v>
      </c>
      <c r="AW193" s="14" t="s">
        <v>31</v>
      </c>
      <c r="AX193" s="14" t="s">
        <v>83</v>
      </c>
      <c r="AY193" s="161" t="s">
        <v>136</v>
      </c>
    </row>
    <row r="194" spans="2:65" s="1" customFormat="1" ht="24.2" customHeight="1">
      <c r="B194" s="132"/>
      <c r="C194" s="133" t="s">
        <v>274</v>
      </c>
      <c r="D194" s="133" t="s">
        <v>138</v>
      </c>
      <c r="E194" s="134" t="s">
        <v>256</v>
      </c>
      <c r="F194" s="135" t="s">
        <v>257</v>
      </c>
      <c r="G194" s="136" t="s">
        <v>152</v>
      </c>
      <c r="H194" s="137">
        <v>0.45400000000000001</v>
      </c>
      <c r="I194" s="138"/>
      <c r="J194" s="139">
        <f>ROUND(I194*H194,2)</f>
        <v>0</v>
      </c>
      <c r="K194" s="135" t="s">
        <v>142</v>
      </c>
      <c r="L194" s="32"/>
      <c r="M194" s="140" t="s">
        <v>1</v>
      </c>
      <c r="N194" s="141" t="s">
        <v>40</v>
      </c>
      <c r="P194" s="142">
        <f>O194*H194</f>
        <v>0</v>
      </c>
      <c r="Q194" s="142">
        <v>0</v>
      </c>
      <c r="R194" s="142">
        <f>Q194*H194</f>
        <v>0</v>
      </c>
      <c r="S194" s="142">
        <v>0</v>
      </c>
      <c r="T194" s="143">
        <f>S194*H194</f>
        <v>0</v>
      </c>
      <c r="AR194" s="144" t="s">
        <v>143</v>
      </c>
      <c r="AT194" s="144" t="s">
        <v>138</v>
      </c>
      <c r="AU194" s="144" t="s">
        <v>85</v>
      </c>
      <c r="AY194" s="17" t="s">
        <v>136</v>
      </c>
      <c r="BE194" s="145">
        <f>IF(N194="základní",J194,0)</f>
        <v>0</v>
      </c>
      <c r="BF194" s="145">
        <f>IF(N194="snížená",J194,0)</f>
        <v>0</v>
      </c>
      <c r="BG194" s="145">
        <f>IF(N194="zákl. přenesená",J194,0)</f>
        <v>0</v>
      </c>
      <c r="BH194" s="145">
        <f>IF(N194="sníž. přenesená",J194,0)</f>
        <v>0</v>
      </c>
      <c r="BI194" s="145">
        <f>IF(N194="nulová",J194,0)</f>
        <v>0</v>
      </c>
      <c r="BJ194" s="17" t="s">
        <v>83</v>
      </c>
      <c r="BK194" s="145">
        <f>ROUND(I194*H194,2)</f>
        <v>0</v>
      </c>
      <c r="BL194" s="17" t="s">
        <v>143</v>
      </c>
      <c r="BM194" s="144" t="s">
        <v>258</v>
      </c>
    </row>
    <row r="195" spans="2:65" s="13" customFormat="1" ht="11.25">
      <c r="B195" s="153"/>
      <c r="D195" s="147" t="s">
        <v>154</v>
      </c>
      <c r="E195" s="154" t="s">
        <v>1</v>
      </c>
      <c r="F195" s="155" t="s">
        <v>565</v>
      </c>
      <c r="H195" s="156">
        <v>0.45400000000000001</v>
      </c>
      <c r="I195" s="157"/>
      <c r="L195" s="153"/>
      <c r="M195" s="158"/>
      <c r="T195" s="159"/>
      <c r="AT195" s="154" t="s">
        <v>154</v>
      </c>
      <c r="AU195" s="154" t="s">
        <v>85</v>
      </c>
      <c r="AV195" s="13" t="s">
        <v>85</v>
      </c>
      <c r="AW195" s="13" t="s">
        <v>31</v>
      </c>
      <c r="AX195" s="13" t="s">
        <v>83</v>
      </c>
      <c r="AY195" s="154" t="s">
        <v>136</v>
      </c>
    </row>
    <row r="196" spans="2:65" s="11" customFormat="1" ht="22.9" customHeight="1">
      <c r="B196" s="120"/>
      <c r="D196" s="121" t="s">
        <v>74</v>
      </c>
      <c r="E196" s="130" t="s">
        <v>173</v>
      </c>
      <c r="F196" s="130" t="s">
        <v>261</v>
      </c>
      <c r="I196" s="123"/>
      <c r="J196" s="131">
        <f>BK196</f>
        <v>0</v>
      </c>
      <c r="L196" s="120"/>
      <c r="M196" s="125"/>
      <c r="P196" s="126">
        <v>0</v>
      </c>
      <c r="R196" s="126">
        <v>0</v>
      </c>
      <c r="T196" s="127">
        <v>0</v>
      </c>
      <c r="AR196" s="121" t="s">
        <v>83</v>
      </c>
      <c r="AT196" s="128" t="s">
        <v>74</v>
      </c>
      <c r="AU196" s="128" t="s">
        <v>83</v>
      </c>
      <c r="AY196" s="121" t="s">
        <v>136</v>
      </c>
      <c r="BK196" s="129">
        <v>0</v>
      </c>
    </row>
    <row r="197" spans="2:65" s="11" customFormat="1" ht="22.9" customHeight="1">
      <c r="B197" s="120"/>
      <c r="D197" s="121" t="s">
        <v>74</v>
      </c>
      <c r="E197" s="130" t="s">
        <v>181</v>
      </c>
      <c r="F197" s="130" t="s">
        <v>273</v>
      </c>
      <c r="I197" s="123"/>
      <c r="J197" s="131">
        <f>BK197</f>
        <v>0</v>
      </c>
      <c r="L197" s="120"/>
      <c r="M197" s="125"/>
      <c r="P197" s="126">
        <f>SUM(P198:P224)</f>
        <v>0</v>
      </c>
      <c r="R197" s="126">
        <f>SUM(R198:R224)</f>
        <v>1.4737580000000003</v>
      </c>
      <c r="T197" s="127">
        <f>SUM(T198:T224)</f>
        <v>0</v>
      </c>
      <c r="AR197" s="121" t="s">
        <v>83</v>
      </c>
      <c r="AT197" s="128" t="s">
        <v>74</v>
      </c>
      <c r="AU197" s="128" t="s">
        <v>83</v>
      </c>
      <c r="AY197" s="121" t="s">
        <v>136</v>
      </c>
      <c r="BK197" s="129">
        <f>SUM(BK198:BK224)</f>
        <v>0</v>
      </c>
    </row>
    <row r="198" spans="2:65" s="1" customFormat="1" ht="16.5" customHeight="1">
      <c r="B198" s="132"/>
      <c r="C198" s="133" t="s">
        <v>278</v>
      </c>
      <c r="D198" s="133" t="s">
        <v>138</v>
      </c>
      <c r="E198" s="134" t="s">
        <v>263</v>
      </c>
      <c r="F198" s="135" t="s">
        <v>264</v>
      </c>
      <c r="G198" s="136" t="s">
        <v>152</v>
      </c>
      <c r="H198" s="137">
        <v>0.32900000000000001</v>
      </c>
      <c r="I198" s="138"/>
      <c r="J198" s="139">
        <f>ROUND(I198*H198,2)</f>
        <v>0</v>
      </c>
      <c r="K198" s="135" t="s">
        <v>142</v>
      </c>
      <c r="L198" s="32"/>
      <c r="M198" s="140" t="s">
        <v>1</v>
      </c>
      <c r="N198" s="141" t="s">
        <v>40</v>
      </c>
      <c r="P198" s="142">
        <f>O198*H198</f>
        <v>0</v>
      </c>
      <c r="Q198" s="142">
        <v>0.41199999999999998</v>
      </c>
      <c r="R198" s="142">
        <f>Q198*H198</f>
        <v>0.135548</v>
      </c>
      <c r="S198" s="142">
        <v>0</v>
      </c>
      <c r="T198" s="143">
        <f>S198*H198</f>
        <v>0</v>
      </c>
      <c r="AR198" s="144" t="s">
        <v>143</v>
      </c>
      <c r="AT198" s="144" t="s">
        <v>138</v>
      </c>
      <c r="AU198" s="144" t="s">
        <v>85</v>
      </c>
      <c r="AY198" s="17" t="s">
        <v>136</v>
      </c>
      <c r="BE198" s="145">
        <f>IF(N198="základní",J198,0)</f>
        <v>0</v>
      </c>
      <c r="BF198" s="145">
        <f>IF(N198="snížená",J198,0)</f>
        <v>0</v>
      </c>
      <c r="BG198" s="145">
        <f>IF(N198="zákl. přenesená",J198,0)</f>
        <v>0</v>
      </c>
      <c r="BH198" s="145">
        <f>IF(N198="sníž. přenesená",J198,0)</f>
        <v>0</v>
      </c>
      <c r="BI198" s="145">
        <f>IF(N198="nulová",J198,0)</f>
        <v>0</v>
      </c>
      <c r="BJ198" s="17" t="s">
        <v>83</v>
      </c>
      <c r="BK198" s="145">
        <f>ROUND(I198*H198,2)</f>
        <v>0</v>
      </c>
      <c r="BL198" s="17" t="s">
        <v>143</v>
      </c>
      <c r="BM198" s="144" t="s">
        <v>566</v>
      </c>
    </row>
    <row r="199" spans="2:65" s="13" customFormat="1" ht="11.25">
      <c r="B199" s="153"/>
      <c r="D199" s="147" t="s">
        <v>154</v>
      </c>
      <c r="E199" s="154" t="s">
        <v>1</v>
      </c>
      <c r="F199" s="155" t="s">
        <v>567</v>
      </c>
      <c r="H199" s="156">
        <v>0.14099999999999999</v>
      </c>
      <c r="I199" s="157"/>
      <c r="L199" s="153"/>
      <c r="M199" s="158"/>
      <c r="T199" s="159"/>
      <c r="AT199" s="154" t="s">
        <v>154</v>
      </c>
      <c r="AU199" s="154" t="s">
        <v>85</v>
      </c>
      <c r="AV199" s="13" t="s">
        <v>85</v>
      </c>
      <c r="AW199" s="13" t="s">
        <v>31</v>
      </c>
      <c r="AX199" s="13" t="s">
        <v>75</v>
      </c>
      <c r="AY199" s="154" t="s">
        <v>136</v>
      </c>
    </row>
    <row r="200" spans="2:65" s="13" customFormat="1" ht="11.25">
      <c r="B200" s="153"/>
      <c r="D200" s="147" t="s">
        <v>154</v>
      </c>
      <c r="E200" s="154" t="s">
        <v>1</v>
      </c>
      <c r="F200" s="155" t="s">
        <v>568</v>
      </c>
      <c r="H200" s="156">
        <v>0.188</v>
      </c>
      <c r="I200" s="157"/>
      <c r="L200" s="153"/>
      <c r="M200" s="158"/>
      <c r="T200" s="159"/>
      <c r="AT200" s="154" t="s">
        <v>154</v>
      </c>
      <c r="AU200" s="154" t="s">
        <v>85</v>
      </c>
      <c r="AV200" s="13" t="s">
        <v>85</v>
      </c>
      <c r="AW200" s="13" t="s">
        <v>31</v>
      </c>
      <c r="AX200" s="13" t="s">
        <v>75</v>
      </c>
      <c r="AY200" s="154" t="s">
        <v>136</v>
      </c>
    </row>
    <row r="201" spans="2:65" s="14" customFormat="1" ht="11.25">
      <c r="B201" s="160"/>
      <c r="D201" s="147" t="s">
        <v>154</v>
      </c>
      <c r="E201" s="161" t="s">
        <v>1</v>
      </c>
      <c r="F201" s="162" t="s">
        <v>158</v>
      </c>
      <c r="H201" s="163">
        <v>0.32899999999999996</v>
      </c>
      <c r="I201" s="164"/>
      <c r="L201" s="160"/>
      <c r="M201" s="165"/>
      <c r="T201" s="166"/>
      <c r="AT201" s="161" t="s">
        <v>154</v>
      </c>
      <c r="AU201" s="161" t="s">
        <v>85</v>
      </c>
      <c r="AV201" s="14" t="s">
        <v>143</v>
      </c>
      <c r="AW201" s="14" t="s">
        <v>31</v>
      </c>
      <c r="AX201" s="14" t="s">
        <v>83</v>
      </c>
      <c r="AY201" s="161" t="s">
        <v>136</v>
      </c>
    </row>
    <row r="202" spans="2:65" s="1" customFormat="1" ht="33" customHeight="1">
      <c r="B202" s="132"/>
      <c r="C202" s="133" t="s">
        <v>282</v>
      </c>
      <c r="D202" s="133" t="s">
        <v>138</v>
      </c>
      <c r="E202" s="134" t="s">
        <v>569</v>
      </c>
      <c r="F202" s="135" t="s">
        <v>570</v>
      </c>
      <c r="G202" s="136" t="s">
        <v>246</v>
      </c>
      <c r="H202" s="137">
        <v>83</v>
      </c>
      <c r="I202" s="138"/>
      <c r="J202" s="139">
        <f>ROUND(I202*H202,2)</f>
        <v>0</v>
      </c>
      <c r="K202" s="135" t="s">
        <v>142</v>
      </c>
      <c r="L202" s="32"/>
      <c r="M202" s="140" t="s">
        <v>1</v>
      </c>
      <c r="N202" s="141" t="s">
        <v>40</v>
      </c>
      <c r="P202" s="142">
        <f>O202*H202</f>
        <v>0</v>
      </c>
      <c r="Q202" s="142">
        <v>1.0000000000000001E-5</v>
      </c>
      <c r="R202" s="142">
        <f>Q202*H202</f>
        <v>8.3000000000000012E-4</v>
      </c>
      <c r="S202" s="142">
        <v>0</v>
      </c>
      <c r="T202" s="143">
        <f>S202*H202</f>
        <v>0</v>
      </c>
      <c r="AR202" s="144" t="s">
        <v>143</v>
      </c>
      <c r="AT202" s="144" t="s">
        <v>138</v>
      </c>
      <c r="AU202" s="144" t="s">
        <v>85</v>
      </c>
      <c r="AY202" s="17" t="s">
        <v>136</v>
      </c>
      <c r="BE202" s="145">
        <f>IF(N202="základní",J202,0)</f>
        <v>0</v>
      </c>
      <c r="BF202" s="145">
        <f>IF(N202="snížená",J202,0)</f>
        <v>0</v>
      </c>
      <c r="BG202" s="145">
        <f>IF(N202="zákl. přenesená",J202,0)</f>
        <v>0</v>
      </c>
      <c r="BH202" s="145">
        <f>IF(N202="sníž. přenesená",J202,0)</f>
        <v>0</v>
      </c>
      <c r="BI202" s="145">
        <f>IF(N202="nulová",J202,0)</f>
        <v>0</v>
      </c>
      <c r="BJ202" s="17" t="s">
        <v>83</v>
      </c>
      <c r="BK202" s="145">
        <f>ROUND(I202*H202,2)</f>
        <v>0</v>
      </c>
      <c r="BL202" s="17" t="s">
        <v>143</v>
      </c>
      <c r="BM202" s="144" t="s">
        <v>571</v>
      </c>
    </row>
    <row r="203" spans="2:65" s="13" customFormat="1" ht="11.25">
      <c r="B203" s="153"/>
      <c r="D203" s="147" t="s">
        <v>154</v>
      </c>
      <c r="E203" s="154" t="s">
        <v>1</v>
      </c>
      <c r="F203" s="155" t="s">
        <v>558</v>
      </c>
      <c r="H203" s="156">
        <v>83</v>
      </c>
      <c r="I203" s="157"/>
      <c r="L203" s="153"/>
      <c r="M203" s="158"/>
      <c r="T203" s="159"/>
      <c r="AT203" s="154" t="s">
        <v>154</v>
      </c>
      <c r="AU203" s="154" t="s">
        <v>85</v>
      </c>
      <c r="AV203" s="13" t="s">
        <v>85</v>
      </c>
      <c r="AW203" s="13" t="s">
        <v>31</v>
      </c>
      <c r="AX203" s="13" t="s">
        <v>83</v>
      </c>
      <c r="AY203" s="154" t="s">
        <v>136</v>
      </c>
    </row>
    <row r="204" spans="2:65" s="1" customFormat="1" ht="24.2" customHeight="1">
      <c r="B204" s="132"/>
      <c r="C204" s="174" t="s">
        <v>286</v>
      </c>
      <c r="D204" s="174" t="s">
        <v>197</v>
      </c>
      <c r="E204" s="175" t="s">
        <v>572</v>
      </c>
      <c r="F204" s="176" t="s">
        <v>573</v>
      </c>
      <c r="G204" s="177" t="s">
        <v>246</v>
      </c>
      <c r="H204" s="178">
        <v>83</v>
      </c>
      <c r="I204" s="179"/>
      <c r="J204" s="180">
        <f>ROUND(I204*H204,2)</f>
        <v>0</v>
      </c>
      <c r="K204" s="176" t="s">
        <v>142</v>
      </c>
      <c r="L204" s="181"/>
      <c r="M204" s="182" t="s">
        <v>1</v>
      </c>
      <c r="N204" s="183" t="s">
        <v>40</v>
      </c>
      <c r="P204" s="142">
        <f>O204*H204</f>
        <v>0</v>
      </c>
      <c r="Q204" s="142">
        <v>6.3899999999999998E-3</v>
      </c>
      <c r="R204" s="142">
        <f>Q204*H204</f>
        <v>0.53037000000000001</v>
      </c>
      <c r="S204" s="142">
        <v>0</v>
      </c>
      <c r="T204" s="143">
        <f>S204*H204</f>
        <v>0</v>
      </c>
      <c r="AR204" s="144" t="s">
        <v>181</v>
      </c>
      <c r="AT204" s="144" t="s">
        <v>197</v>
      </c>
      <c r="AU204" s="144" t="s">
        <v>85</v>
      </c>
      <c r="AY204" s="17" t="s">
        <v>136</v>
      </c>
      <c r="BE204" s="145">
        <f>IF(N204="základní",J204,0)</f>
        <v>0</v>
      </c>
      <c r="BF204" s="145">
        <f>IF(N204="snížená",J204,0)</f>
        <v>0</v>
      </c>
      <c r="BG204" s="145">
        <f>IF(N204="zákl. přenesená",J204,0)</f>
        <v>0</v>
      </c>
      <c r="BH204" s="145">
        <f>IF(N204="sníž. přenesená",J204,0)</f>
        <v>0</v>
      </c>
      <c r="BI204" s="145">
        <f>IF(N204="nulová",J204,0)</f>
        <v>0</v>
      </c>
      <c r="BJ204" s="17" t="s">
        <v>83</v>
      </c>
      <c r="BK204" s="145">
        <f>ROUND(I204*H204,2)</f>
        <v>0</v>
      </c>
      <c r="BL204" s="17" t="s">
        <v>143</v>
      </c>
      <c r="BM204" s="144" t="s">
        <v>574</v>
      </c>
    </row>
    <row r="205" spans="2:65" s="1" customFormat="1" ht="33" customHeight="1">
      <c r="B205" s="132"/>
      <c r="C205" s="133" t="s">
        <v>290</v>
      </c>
      <c r="D205" s="133" t="s">
        <v>138</v>
      </c>
      <c r="E205" s="134" t="s">
        <v>575</v>
      </c>
      <c r="F205" s="135" t="s">
        <v>576</v>
      </c>
      <c r="G205" s="136" t="s">
        <v>321</v>
      </c>
      <c r="H205" s="137">
        <v>14</v>
      </c>
      <c r="I205" s="138"/>
      <c r="J205" s="139">
        <f>ROUND(I205*H205,2)</f>
        <v>0</v>
      </c>
      <c r="K205" s="135" t="s">
        <v>142</v>
      </c>
      <c r="L205" s="32"/>
      <c r="M205" s="140" t="s">
        <v>1</v>
      </c>
      <c r="N205" s="141" t="s">
        <v>40</v>
      </c>
      <c r="P205" s="142">
        <f>O205*H205</f>
        <v>0</v>
      </c>
      <c r="Q205" s="142">
        <v>0</v>
      </c>
      <c r="R205" s="142">
        <f>Q205*H205</f>
        <v>0</v>
      </c>
      <c r="S205" s="142">
        <v>0</v>
      </c>
      <c r="T205" s="143">
        <f>S205*H205</f>
        <v>0</v>
      </c>
      <c r="AR205" s="144" t="s">
        <v>143</v>
      </c>
      <c r="AT205" s="144" t="s">
        <v>138</v>
      </c>
      <c r="AU205" s="144" t="s">
        <v>85</v>
      </c>
      <c r="AY205" s="17" t="s">
        <v>136</v>
      </c>
      <c r="BE205" s="145">
        <f>IF(N205="základní",J205,0)</f>
        <v>0</v>
      </c>
      <c r="BF205" s="145">
        <f>IF(N205="snížená",J205,0)</f>
        <v>0</v>
      </c>
      <c r="BG205" s="145">
        <f>IF(N205="zákl. přenesená",J205,0)</f>
        <v>0</v>
      </c>
      <c r="BH205" s="145">
        <f>IF(N205="sníž. přenesená",J205,0)</f>
        <v>0</v>
      </c>
      <c r="BI205" s="145">
        <f>IF(N205="nulová",J205,0)</f>
        <v>0</v>
      </c>
      <c r="BJ205" s="17" t="s">
        <v>83</v>
      </c>
      <c r="BK205" s="145">
        <f>ROUND(I205*H205,2)</f>
        <v>0</v>
      </c>
      <c r="BL205" s="17" t="s">
        <v>143</v>
      </c>
      <c r="BM205" s="144" t="s">
        <v>577</v>
      </c>
    </row>
    <row r="206" spans="2:65" s="12" customFormat="1" ht="11.25">
      <c r="B206" s="146"/>
      <c r="D206" s="147" t="s">
        <v>154</v>
      </c>
      <c r="E206" s="148" t="s">
        <v>1</v>
      </c>
      <c r="F206" s="149" t="s">
        <v>578</v>
      </c>
      <c r="H206" s="148" t="s">
        <v>1</v>
      </c>
      <c r="I206" s="150"/>
      <c r="L206" s="146"/>
      <c r="M206" s="151"/>
      <c r="T206" s="152"/>
      <c r="AT206" s="148" t="s">
        <v>154</v>
      </c>
      <c r="AU206" s="148" t="s">
        <v>85</v>
      </c>
      <c r="AV206" s="12" t="s">
        <v>83</v>
      </c>
      <c r="AW206" s="12" t="s">
        <v>31</v>
      </c>
      <c r="AX206" s="12" t="s">
        <v>75</v>
      </c>
      <c r="AY206" s="148" t="s">
        <v>136</v>
      </c>
    </row>
    <row r="207" spans="2:65" s="13" customFormat="1" ht="11.25">
      <c r="B207" s="153"/>
      <c r="D207" s="147" t="s">
        <v>154</v>
      </c>
      <c r="E207" s="154" t="s">
        <v>1</v>
      </c>
      <c r="F207" s="155" t="s">
        <v>579</v>
      </c>
      <c r="H207" s="156">
        <v>14</v>
      </c>
      <c r="I207" s="157"/>
      <c r="L207" s="153"/>
      <c r="M207" s="158"/>
      <c r="T207" s="159"/>
      <c r="AT207" s="154" t="s">
        <v>154</v>
      </c>
      <c r="AU207" s="154" t="s">
        <v>85</v>
      </c>
      <c r="AV207" s="13" t="s">
        <v>85</v>
      </c>
      <c r="AW207" s="13" t="s">
        <v>31</v>
      </c>
      <c r="AX207" s="13" t="s">
        <v>83</v>
      </c>
      <c r="AY207" s="154" t="s">
        <v>136</v>
      </c>
    </row>
    <row r="208" spans="2:65" s="1" customFormat="1" ht="16.5" customHeight="1">
      <c r="B208" s="132"/>
      <c r="C208" s="174" t="s">
        <v>300</v>
      </c>
      <c r="D208" s="174" t="s">
        <v>197</v>
      </c>
      <c r="E208" s="175" t="s">
        <v>580</v>
      </c>
      <c r="F208" s="176" t="s">
        <v>581</v>
      </c>
      <c r="G208" s="177" t="s">
        <v>321</v>
      </c>
      <c r="H208" s="178">
        <v>3</v>
      </c>
      <c r="I208" s="179"/>
      <c r="J208" s="180">
        <f t="shared" ref="J208:J214" si="0">ROUND(I208*H208,2)</f>
        <v>0</v>
      </c>
      <c r="K208" s="176" t="s">
        <v>142</v>
      </c>
      <c r="L208" s="181"/>
      <c r="M208" s="182" t="s">
        <v>1</v>
      </c>
      <c r="N208" s="183" t="s">
        <v>40</v>
      </c>
      <c r="P208" s="142">
        <f t="shared" ref="P208:P214" si="1">O208*H208</f>
        <v>0</v>
      </c>
      <c r="Q208" s="142">
        <v>7.9000000000000001E-4</v>
      </c>
      <c r="R208" s="142">
        <f t="shared" ref="R208:R214" si="2">Q208*H208</f>
        <v>2.3700000000000001E-3</v>
      </c>
      <c r="S208" s="142">
        <v>0</v>
      </c>
      <c r="T208" s="143">
        <f t="shared" ref="T208:T214" si="3">S208*H208</f>
        <v>0</v>
      </c>
      <c r="AR208" s="144" t="s">
        <v>181</v>
      </c>
      <c r="AT208" s="144" t="s">
        <v>197</v>
      </c>
      <c r="AU208" s="144" t="s">
        <v>85</v>
      </c>
      <c r="AY208" s="17" t="s">
        <v>136</v>
      </c>
      <c r="BE208" s="145">
        <f t="shared" ref="BE208:BE214" si="4">IF(N208="základní",J208,0)</f>
        <v>0</v>
      </c>
      <c r="BF208" s="145">
        <f t="shared" ref="BF208:BF214" si="5">IF(N208="snížená",J208,0)</f>
        <v>0</v>
      </c>
      <c r="BG208" s="145">
        <f t="shared" ref="BG208:BG214" si="6">IF(N208="zákl. přenesená",J208,0)</f>
        <v>0</v>
      </c>
      <c r="BH208" s="145">
        <f t="shared" ref="BH208:BH214" si="7">IF(N208="sníž. přenesená",J208,0)</f>
        <v>0</v>
      </c>
      <c r="BI208" s="145">
        <f t="shared" ref="BI208:BI214" si="8">IF(N208="nulová",J208,0)</f>
        <v>0</v>
      </c>
      <c r="BJ208" s="17" t="s">
        <v>83</v>
      </c>
      <c r="BK208" s="145">
        <f t="shared" ref="BK208:BK214" si="9">ROUND(I208*H208,2)</f>
        <v>0</v>
      </c>
      <c r="BL208" s="17" t="s">
        <v>143</v>
      </c>
      <c r="BM208" s="144" t="s">
        <v>582</v>
      </c>
    </row>
    <row r="209" spans="2:65" s="1" customFormat="1" ht="16.5" customHeight="1">
      <c r="B209" s="132"/>
      <c r="C209" s="174" t="s">
        <v>306</v>
      </c>
      <c r="D209" s="174" t="s">
        <v>197</v>
      </c>
      <c r="E209" s="175" t="s">
        <v>583</v>
      </c>
      <c r="F209" s="176" t="s">
        <v>584</v>
      </c>
      <c r="G209" s="177" t="s">
        <v>321</v>
      </c>
      <c r="H209" s="178">
        <v>3</v>
      </c>
      <c r="I209" s="179"/>
      <c r="J209" s="180">
        <f t="shared" si="0"/>
        <v>0</v>
      </c>
      <c r="K209" s="176" t="s">
        <v>142</v>
      </c>
      <c r="L209" s="181"/>
      <c r="M209" s="182" t="s">
        <v>1</v>
      </c>
      <c r="N209" s="183" t="s">
        <v>40</v>
      </c>
      <c r="P209" s="142">
        <f t="shared" si="1"/>
        <v>0</v>
      </c>
      <c r="Q209" s="142">
        <v>6.4999999999999997E-4</v>
      </c>
      <c r="R209" s="142">
        <f t="shared" si="2"/>
        <v>1.9499999999999999E-3</v>
      </c>
      <c r="S209" s="142">
        <v>0</v>
      </c>
      <c r="T209" s="143">
        <f t="shared" si="3"/>
        <v>0</v>
      </c>
      <c r="AR209" s="144" t="s">
        <v>181</v>
      </c>
      <c r="AT209" s="144" t="s">
        <v>197</v>
      </c>
      <c r="AU209" s="144" t="s">
        <v>85</v>
      </c>
      <c r="AY209" s="17" t="s">
        <v>136</v>
      </c>
      <c r="BE209" s="145">
        <f t="shared" si="4"/>
        <v>0</v>
      </c>
      <c r="BF209" s="145">
        <f t="shared" si="5"/>
        <v>0</v>
      </c>
      <c r="BG209" s="145">
        <f t="shared" si="6"/>
        <v>0</v>
      </c>
      <c r="BH209" s="145">
        <f t="shared" si="7"/>
        <v>0</v>
      </c>
      <c r="BI209" s="145">
        <f t="shared" si="8"/>
        <v>0</v>
      </c>
      <c r="BJ209" s="17" t="s">
        <v>83</v>
      </c>
      <c r="BK209" s="145">
        <f t="shared" si="9"/>
        <v>0</v>
      </c>
      <c r="BL209" s="17" t="s">
        <v>143</v>
      </c>
      <c r="BM209" s="144" t="s">
        <v>585</v>
      </c>
    </row>
    <row r="210" spans="2:65" s="1" customFormat="1" ht="16.5" customHeight="1">
      <c r="B210" s="132"/>
      <c r="C210" s="174" t="s">
        <v>312</v>
      </c>
      <c r="D210" s="174" t="s">
        <v>197</v>
      </c>
      <c r="E210" s="175" t="s">
        <v>586</v>
      </c>
      <c r="F210" s="176" t="s">
        <v>587</v>
      </c>
      <c r="G210" s="177" t="s">
        <v>321</v>
      </c>
      <c r="H210" s="178">
        <v>3</v>
      </c>
      <c r="I210" s="179"/>
      <c r="J210" s="180">
        <f t="shared" si="0"/>
        <v>0</v>
      </c>
      <c r="K210" s="176" t="s">
        <v>142</v>
      </c>
      <c r="L210" s="181"/>
      <c r="M210" s="182" t="s">
        <v>1</v>
      </c>
      <c r="N210" s="183" t="s">
        <v>40</v>
      </c>
      <c r="P210" s="142">
        <f t="shared" si="1"/>
        <v>0</v>
      </c>
      <c r="Q210" s="142">
        <v>6.4000000000000005E-4</v>
      </c>
      <c r="R210" s="142">
        <f t="shared" si="2"/>
        <v>1.9200000000000003E-3</v>
      </c>
      <c r="S210" s="142">
        <v>0</v>
      </c>
      <c r="T210" s="143">
        <f t="shared" si="3"/>
        <v>0</v>
      </c>
      <c r="AR210" s="144" t="s">
        <v>181</v>
      </c>
      <c r="AT210" s="144" t="s">
        <v>197</v>
      </c>
      <c r="AU210" s="144" t="s">
        <v>85</v>
      </c>
      <c r="AY210" s="17" t="s">
        <v>136</v>
      </c>
      <c r="BE210" s="145">
        <f t="shared" si="4"/>
        <v>0</v>
      </c>
      <c r="BF210" s="145">
        <f t="shared" si="5"/>
        <v>0</v>
      </c>
      <c r="BG210" s="145">
        <f t="shared" si="6"/>
        <v>0</v>
      </c>
      <c r="BH210" s="145">
        <f t="shared" si="7"/>
        <v>0</v>
      </c>
      <c r="BI210" s="145">
        <f t="shared" si="8"/>
        <v>0</v>
      </c>
      <c r="BJ210" s="17" t="s">
        <v>83</v>
      </c>
      <c r="BK210" s="145">
        <f t="shared" si="9"/>
        <v>0</v>
      </c>
      <c r="BL210" s="17" t="s">
        <v>143</v>
      </c>
      <c r="BM210" s="144" t="s">
        <v>588</v>
      </c>
    </row>
    <row r="211" spans="2:65" s="1" customFormat="1" ht="21.75" customHeight="1">
      <c r="B211" s="132"/>
      <c r="C211" s="174" t="s">
        <v>318</v>
      </c>
      <c r="D211" s="174" t="s">
        <v>197</v>
      </c>
      <c r="E211" s="175" t="s">
        <v>589</v>
      </c>
      <c r="F211" s="176" t="s">
        <v>590</v>
      </c>
      <c r="G211" s="177" t="s">
        <v>321</v>
      </c>
      <c r="H211" s="178">
        <v>3</v>
      </c>
      <c r="I211" s="179"/>
      <c r="J211" s="180">
        <f t="shared" si="0"/>
        <v>0</v>
      </c>
      <c r="K211" s="176" t="s">
        <v>142</v>
      </c>
      <c r="L211" s="181"/>
      <c r="M211" s="182" t="s">
        <v>1</v>
      </c>
      <c r="N211" s="183" t="s">
        <v>40</v>
      </c>
      <c r="P211" s="142">
        <f t="shared" si="1"/>
        <v>0</v>
      </c>
      <c r="Q211" s="142">
        <v>6.4000000000000005E-4</v>
      </c>
      <c r="R211" s="142">
        <f t="shared" si="2"/>
        <v>1.9200000000000003E-3</v>
      </c>
      <c r="S211" s="142">
        <v>0</v>
      </c>
      <c r="T211" s="143">
        <f t="shared" si="3"/>
        <v>0</v>
      </c>
      <c r="AR211" s="144" t="s">
        <v>181</v>
      </c>
      <c r="AT211" s="144" t="s">
        <v>197</v>
      </c>
      <c r="AU211" s="144" t="s">
        <v>85</v>
      </c>
      <c r="AY211" s="17" t="s">
        <v>136</v>
      </c>
      <c r="BE211" s="145">
        <f t="shared" si="4"/>
        <v>0</v>
      </c>
      <c r="BF211" s="145">
        <f t="shared" si="5"/>
        <v>0</v>
      </c>
      <c r="BG211" s="145">
        <f t="shared" si="6"/>
        <v>0</v>
      </c>
      <c r="BH211" s="145">
        <f t="shared" si="7"/>
        <v>0</v>
      </c>
      <c r="BI211" s="145">
        <f t="shared" si="8"/>
        <v>0</v>
      </c>
      <c r="BJ211" s="17" t="s">
        <v>83</v>
      </c>
      <c r="BK211" s="145">
        <f t="shared" si="9"/>
        <v>0</v>
      </c>
      <c r="BL211" s="17" t="s">
        <v>143</v>
      </c>
      <c r="BM211" s="144" t="s">
        <v>591</v>
      </c>
    </row>
    <row r="212" spans="2:65" s="1" customFormat="1" ht="24.2" customHeight="1">
      <c r="B212" s="132"/>
      <c r="C212" s="174" t="s">
        <v>323</v>
      </c>
      <c r="D212" s="174" t="s">
        <v>197</v>
      </c>
      <c r="E212" s="175" t="s">
        <v>499</v>
      </c>
      <c r="F212" s="176" t="s">
        <v>500</v>
      </c>
      <c r="G212" s="177" t="s">
        <v>246</v>
      </c>
      <c r="H212" s="178">
        <v>2</v>
      </c>
      <c r="I212" s="179"/>
      <c r="J212" s="180">
        <f t="shared" si="0"/>
        <v>0</v>
      </c>
      <c r="K212" s="176" t="s">
        <v>142</v>
      </c>
      <c r="L212" s="181"/>
      <c r="M212" s="182" t="s">
        <v>1</v>
      </c>
      <c r="N212" s="183" t="s">
        <v>40</v>
      </c>
      <c r="P212" s="142">
        <f t="shared" si="1"/>
        <v>0</v>
      </c>
      <c r="Q212" s="142">
        <v>3.8999999999999998E-3</v>
      </c>
      <c r="R212" s="142">
        <f t="shared" si="2"/>
        <v>7.7999999999999996E-3</v>
      </c>
      <c r="S212" s="142">
        <v>0</v>
      </c>
      <c r="T212" s="143">
        <f t="shared" si="3"/>
        <v>0</v>
      </c>
      <c r="AR212" s="144" t="s">
        <v>181</v>
      </c>
      <c r="AT212" s="144" t="s">
        <v>197</v>
      </c>
      <c r="AU212" s="144" t="s">
        <v>85</v>
      </c>
      <c r="AY212" s="17" t="s">
        <v>136</v>
      </c>
      <c r="BE212" s="145">
        <f t="shared" si="4"/>
        <v>0</v>
      </c>
      <c r="BF212" s="145">
        <f t="shared" si="5"/>
        <v>0</v>
      </c>
      <c r="BG212" s="145">
        <f t="shared" si="6"/>
        <v>0</v>
      </c>
      <c r="BH212" s="145">
        <f t="shared" si="7"/>
        <v>0</v>
      </c>
      <c r="BI212" s="145">
        <f t="shared" si="8"/>
        <v>0</v>
      </c>
      <c r="BJ212" s="17" t="s">
        <v>83</v>
      </c>
      <c r="BK212" s="145">
        <f t="shared" si="9"/>
        <v>0</v>
      </c>
      <c r="BL212" s="17" t="s">
        <v>143</v>
      </c>
      <c r="BM212" s="144" t="s">
        <v>592</v>
      </c>
    </row>
    <row r="213" spans="2:65" s="1" customFormat="1" ht="24.2" customHeight="1">
      <c r="B213" s="132"/>
      <c r="C213" s="133" t="s">
        <v>327</v>
      </c>
      <c r="D213" s="133" t="s">
        <v>138</v>
      </c>
      <c r="E213" s="134" t="s">
        <v>593</v>
      </c>
      <c r="F213" s="135" t="s">
        <v>594</v>
      </c>
      <c r="G213" s="136" t="s">
        <v>321</v>
      </c>
      <c r="H213" s="137">
        <v>1</v>
      </c>
      <c r="I213" s="138"/>
      <c r="J213" s="139">
        <f t="shared" si="0"/>
        <v>0</v>
      </c>
      <c r="K213" s="135" t="s">
        <v>142</v>
      </c>
      <c r="L213" s="32"/>
      <c r="M213" s="140" t="s">
        <v>1</v>
      </c>
      <c r="N213" s="141" t="s">
        <v>40</v>
      </c>
      <c r="P213" s="142">
        <f t="shared" si="1"/>
        <v>0</v>
      </c>
      <c r="Q213" s="142">
        <v>0.10661</v>
      </c>
      <c r="R213" s="142">
        <f t="shared" si="2"/>
        <v>0.10661</v>
      </c>
      <c r="S213" s="142">
        <v>0</v>
      </c>
      <c r="T213" s="143">
        <f t="shared" si="3"/>
        <v>0</v>
      </c>
      <c r="AR213" s="144" t="s">
        <v>143</v>
      </c>
      <c r="AT213" s="144" t="s">
        <v>138</v>
      </c>
      <c r="AU213" s="144" t="s">
        <v>85</v>
      </c>
      <c r="AY213" s="17" t="s">
        <v>136</v>
      </c>
      <c r="BE213" s="145">
        <f t="shared" si="4"/>
        <v>0</v>
      </c>
      <c r="BF213" s="145">
        <f t="shared" si="5"/>
        <v>0</v>
      </c>
      <c r="BG213" s="145">
        <f t="shared" si="6"/>
        <v>0</v>
      </c>
      <c r="BH213" s="145">
        <f t="shared" si="7"/>
        <v>0</v>
      </c>
      <c r="BI213" s="145">
        <f t="shared" si="8"/>
        <v>0</v>
      </c>
      <c r="BJ213" s="17" t="s">
        <v>83</v>
      </c>
      <c r="BK213" s="145">
        <f t="shared" si="9"/>
        <v>0</v>
      </c>
      <c r="BL213" s="17" t="s">
        <v>143</v>
      </c>
      <c r="BM213" s="144" t="s">
        <v>595</v>
      </c>
    </row>
    <row r="214" spans="2:65" s="1" customFormat="1" ht="24.2" customHeight="1">
      <c r="B214" s="132"/>
      <c r="C214" s="133" t="s">
        <v>331</v>
      </c>
      <c r="D214" s="133" t="s">
        <v>138</v>
      </c>
      <c r="E214" s="134" t="s">
        <v>596</v>
      </c>
      <c r="F214" s="135" t="s">
        <v>597</v>
      </c>
      <c r="G214" s="136" t="s">
        <v>321</v>
      </c>
      <c r="H214" s="137">
        <v>2</v>
      </c>
      <c r="I214" s="138"/>
      <c r="J214" s="139">
        <f t="shared" si="0"/>
        <v>0</v>
      </c>
      <c r="K214" s="135" t="s">
        <v>142</v>
      </c>
      <c r="L214" s="32"/>
      <c r="M214" s="140" t="s">
        <v>1</v>
      </c>
      <c r="N214" s="141" t="s">
        <v>40</v>
      </c>
      <c r="P214" s="142">
        <f t="shared" si="1"/>
        <v>0</v>
      </c>
      <c r="Q214" s="142">
        <v>0.10661</v>
      </c>
      <c r="R214" s="142">
        <f t="shared" si="2"/>
        <v>0.21321999999999999</v>
      </c>
      <c r="S214" s="142">
        <v>0</v>
      </c>
      <c r="T214" s="143">
        <f t="shared" si="3"/>
        <v>0</v>
      </c>
      <c r="AR214" s="144" t="s">
        <v>143</v>
      </c>
      <c r="AT214" s="144" t="s">
        <v>138</v>
      </c>
      <c r="AU214" s="144" t="s">
        <v>85</v>
      </c>
      <c r="AY214" s="17" t="s">
        <v>136</v>
      </c>
      <c r="BE214" s="145">
        <f t="shared" si="4"/>
        <v>0</v>
      </c>
      <c r="BF214" s="145">
        <f t="shared" si="5"/>
        <v>0</v>
      </c>
      <c r="BG214" s="145">
        <f t="shared" si="6"/>
        <v>0</v>
      </c>
      <c r="BH214" s="145">
        <f t="shared" si="7"/>
        <v>0</v>
      </c>
      <c r="BI214" s="145">
        <f t="shared" si="8"/>
        <v>0</v>
      </c>
      <c r="BJ214" s="17" t="s">
        <v>83</v>
      </c>
      <c r="BK214" s="145">
        <f t="shared" si="9"/>
        <v>0</v>
      </c>
      <c r="BL214" s="17" t="s">
        <v>143</v>
      </c>
      <c r="BM214" s="144" t="s">
        <v>598</v>
      </c>
    </row>
    <row r="215" spans="2:65" s="12" customFormat="1" ht="11.25">
      <c r="B215" s="146"/>
      <c r="D215" s="147" t="s">
        <v>154</v>
      </c>
      <c r="E215" s="148" t="s">
        <v>1</v>
      </c>
      <c r="F215" s="149" t="s">
        <v>599</v>
      </c>
      <c r="H215" s="148" t="s">
        <v>1</v>
      </c>
      <c r="I215" s="150"/>
      <c r="L215" s="146"/>
      <c r="M215" s="151"/>
      <c r="T215" s="152"/>
      <c r="AT215" s="148" t="s">
        <v>154</v>
      </c>
      <c r="AU215" s="148" t="s">
        <v>85</v>
      </c>
      <c r="AV215" s="12" t="s">
        <v>83</v>
      </c>
      <c r="AW215" s="12" t="s">
        <v>31</v>
      </c>
      <c r="AX215" s="12" t="s">
        <v>75</v>
      </c>
      <c r="AY215" s="148" t="s">
        <v>136</v>
      </c>
    </row>
    <row r="216" spans="2:65" s="13" customFormat="1" ht="11.25">
      <c r="B216" s="153"/>
      <c r="D216" s="147" t="s">
        <v>154</v>
      </c>
      <c r="E216" s="154" t="s">
        <v>1</v>
      </c>
      <c r="F216" s="155" t="s">
        <v>83</v>
      </c>
      <c r="H216" s="156">
        <v>1</v>
      </c>
      <c r="I216" s="157"/>
      <c r="L216" s="153"/>
      <c r="M216" s="158"/>
      <c r="T216" s="159"/>
      <c r="AT216" s="154" t="s">
        <v>154</v>
      </c>
      <c r="AU216" s="154" t="s">
        <v>85</v>
      </c>
      <c r="AV216" s="13" t="s">
        <v>85</v>
      </c>
      <c r="AW216" s="13" t="s">
        <v>31</v>
      </c>
      <c r="AX216" s="13" t="s">
        <v>75</v>
      </c>
      <c r="AY216" s="154" t="s">
        <v>136</v>
      </c>
    </row>
    <row r="217" spans="2:65" s="12" customFormat="1" ht="11.25">
      <c r="B217" s="146"/>
      <c r="D217" s="147" t="s">
        <v>154</v>
      </c>
      <c r="E217" s="148" t="s">
        <v>1</v>
      </c>
      <c r="F217" s="149" t="s">
        <v>600</v>
      </c>
      <c r="H217" s="148" t="s">
        <v>1</v>
      </c>
      <c r="I217" s="150"/>
      <c r="L217" s="146"/>
      <c r="M217" s="151"/>
      <c r="T217" s="152"/>
      <c r="AT217" s="148" t="s">
        <v>154</v>
      </c>
      <c r="AU217" s="148" t="s">
        <v>85</v>
      </c>
      <c r="AV217" s="12" t="s">
        <v>83</v>
      </c>
      <c r="AW217" s="12" t="s">
        <v>31</v>
      </c>
      <c r="AX217" s="12" t="s">
        <v>75</v>
      </c>
      <c r="AY217" s="148" t="s">
        <v>136</v>
      </c>
    </row>
    <row r="218" spans="2:65" s="13" customFormat="1" ht="11.25">
      <c r="B218" s="153"/>
      <c r="D218" s="147" t="s">
        <v>154</v>
      </c>
      <c r="E218" s="154" t="s">
        <v>1</v>
      </c>
      <c r="F218" s="155" t="s">
        <v>83</v>
      </c>
      <c r="H218" s="156">
        <v>1</v>
      </c>
      <c r="I218" s="157"/>
      <c r="L218" s="153"/>
      <c r="M218" s="158"/>
      <c r="T218" s="159"/>
      <c r="AT218" s="154" t="s">
        <v>154</v>
      </c>
      <c r="AU218" s="154" t="s">
        <v>85</v>
      </c>
      <c r="AV218" s="13" t="s">
        <v>85</v>
      </c>
      <c r="AW218" s="13" t="s">
        <v>31</v>
      </c>
      <c r="AX218" s="13" t="s">
        <v>75</v>
      </c>
      <c r="AY218" s="154" t="s">
        <v>136</v>
      </c>
    </row>
    <row r="219" spans="2:65" s="14" customFormat="1" ht="11.25">
      <c r="B219" s="160"/>
      <c r="D219" s="147" t="s">
        <v>154</v>
      </c>
      <c r="E219" s="161" t="s">
        <v>1</v>
      </c>
      <c r="F219" s="162" t="s">
        <v>158</v>
      </c>
      <c r="H219" s="163">
        <v>2</v>
      </c>
      <c r="I219" s="164"/>
      <c r="L219" s="160"/>
      <c r="M219" s="165"/>
      <c r="T219" s="166"/>
      <c r="AT219" s="161" t="s">
        <v>154</v>
      </c>
      <c r="AU219" s="161" t="s">
        <v>85</v>
      </c>
      <c r="AV219" s="14" t="s">
        <v>143</v>
      </c>
      <c r="AW219" s="14" t="s">
        <v>31</v>
      </c>
      <c r="AX219" s="14" t="s">
        <v>83</v>
      </c>
      <c r="AY219" s="161" t="s">
        <v>136</v>
      </c>
    </row>
    <row r="220" spans="2:65" s="1" customFormat="1" ht="24.2" customHeight="1">
      <c r="B220" s="132"/>
      <c r="C220" s="133" t="s">
        <v>335</v>
      </c>
      <c r="D220" s="133" t="s">
        <v>138</v>
      </c>
      <c r="E220" s="134" t="s">
        <v>601</v>
      </c>
      <c r="F220" s="135" t="s">
        <v>602</v>
      </c>
      <c r="G220" s="136" t="s">
        <v>321</v>
      </c>
      <c r="H220" s="137">
        <v>1</v>
      </c>
      <c r="I220" s="138"/>
      <c r="J220" s="139">
        <f>ROUND(I220*H220,2)</f>
        <v>0</v>
      </c>
      <c r="K220" s="135" t="s">
        <v>142</v>
      </c>
      <c r="L220" s="32"/>
      <c r="M220" s="140" t="s">
        <v>1</v>
      </c>
      <c r="N220" s="141" t="s">
        <v>40</v>
      </c>
      <c r="P220" s="142">
        <f>O220*H220</f>
        <v>0</v>
      </c>
      <c r="Q220" s="142">
        <v>0.10761999999999999</v>
      </c>
      <c r="R220" s="142">
        <f>Q220*H220</f>
        <v>0.10761999999999999</v>
      </c>
      <c r="S220" s="142">
        <v>0</v>
      </c>
      <c r="T220" s="143">
        <f>S220*H220</f>
        <v>0</v>
      </c>
      <c r="AR220" s="144" t="s">
        <v>143</v>
      </c>
      <c r="AT220" s="144" t="s">
        <v>138</v>
      </c>
      <c r="AU220" s="144" t="s">
        <v>85</v>
      </c>
      <c r="AY220" s="17" t="s">
        <v>136</v>
      </c>
      <c r="BE220" s="145">
        <f>IF(N220="základní",J220,0)</f>
        <v>0</v>
      </c>
      <c r="BF220" s="145">
        <f>IF(N220="snížená",J220,0)</f>
        <v>0</v>
      </c>
      <c r="BG220" s="145">
        <f>IF(N220="zákl. přenesená",J220,0)</f>
        <v>0</v>
      </c>
      <c r="BH220" s="145">
        <f>IF(N220="sníž. přenesená",J220,0)</f>
        <v>0</v>
      </c>
      <c r="BI220" s="145">
        <f>IF(N220="nulová",J220,0)</f>
        <v>0</v>
      </c>
      <c r="BJ220" s="17" t="s">
        <v>83</v>
      </c>
      <c r="BK220" s="145">
        <f>ROUND(I220*H220,2)</f>
        <v>0</v>
      </c>
      <c r="BL220" s="17" t="s">
        <v>143</v>
      </c>
      <c r="BM220" s="144" t="s">
        <v>603</v>
      </c>
    </row>
    <row r="221" spans="2:65" s="1" customFormat="1" ht="24.2" customHeight="1">
      <c r="B221" s="132"/>
      <c r="C221" s="133" t="s">
        <v>339</v>
      </c>
      <c r="D221" s="133" t="s">
        <v>138</v>
      </c>
      <c r="E221" s="134" t="s">
        <v>604</v>
      </c>
      <c r="F221" s="135" t="s">
        <v>605</v>
      </c>
      <c r="G221" s="136" t="s">
        <v>321</v>
      </c>
      <c r="H221" s="137">
        <v>2</v>
      </c>
      <c r="I221" s="138"/>
      <c r="J221" s="139">
        <f>ROUND(I221*H221,2)</f>
        <v>0</v>
      </c>
      <c r="K221" s="135" t="s">
        <v>142</v>
      </c>
      <c r="L221" s="32"/>
      <c r="M221" s="140" t="s">
        <v>1</v>
      </c>
      <c r="N221" s="141" t="s">
        <v>40</v>
      </c>
      <c r="P221" s="142">
        <f>O221*H221</f>
        <v>0</v>
      </c>
      <c r="Q221" s="142">
        <v>1.2120000000000001E-2</v>
      </c>
      <c r="R221" s="142">
        <f>Q221*H221</f>
        <v>2.4240000000000001E-2</v>
      </c>
      <c r="S221" s="142">
        <v>0</v>
      </c>
      <c r="T221" s="143">
        <f>S221*H221</f>
        <v>0</v>
      </c>
      <c r="AR221" s="144" t="s">
        <v>143</v>
      </c>
      <c r="AT221" s="144" t="s">
        <v>138</v>
      </c>
      <c r="AU221" s="144" t="s">
        <v>85</v>
      </c>
      <c r="AY221" s="17" t="s">
        <v>136</v>
      </c>
      <c r="BE221" s="145">
        <f>IF(N221="základní",J221,0)</f>
        <v>0</v>
      </c>
      <c r="BF221" s="145">
        <f>IF(N221="snížená",J221,0)</f>
        <v>0</v>
      </c>
      <c r="BG221" s="145">
        <f>IF(N221="zákl. přenesená",J221,0)</f>
        <v>0</v>
      </c>
      <c r="BH221" s="145">
        <f>IF(N221="sníž. přenesená",J221,0)</f>
        <v>0</v>
      </c>
      <c r="BI221" s="145">
        <f>IF(N221="nulová",J221,0)</f>
        <v>0</v>
      </c>
      <c r="BJ221" s="17" t="s">
        <v>83</v>
      </c>
      <c r="BK221" s="145">
        <f>ROUND(I221*H221,2)</f>
        <v>0</v>
      </c>
      <c r="BL221" s="17" t="s">
        <v>143</v>
      </c>
      <c r="BM221" s="144" t="s">
        <v>606</v>
      </c>
    </row>
    <row r="222" spans="2:65" s="1" customFormat="1" ht="24.2" customHeight="1">
      <c r="B222" s="132"/>
      <c r="C222" s="133" t="s">
        <v>343</v>
      </c>
      <c r="D222" s="133" t="s">
        <v>138</v>
      </c>
      <c r="E222" s="134" t="s">
        <v>607</v>
      </c>
      <c r="F222" s="135" t="s">
        <v>608</v>
      </c>
      <c r="G222" s="136" t="s">
        <v>321</v>
      </c>
      <c r="H222" s="137">
        <v>2</v>
      </c>
      <c r="I222" s="138"/>
      <c r="J222" s="139">
        <f>ROUND(I222*H222,2)</f>
        <v>0</v>
      </c>
      <c r="K222" s="135" t="s">
        <v>142</v>
      </c>
      <c r="L222" s="32"/>
      <c r="M222" s="140" t="s">
        <v>1</v>
      </c>
      <c r="N222" s="141" t="s">
        <v>40</v>
      </c>
      <c r="P222" s="142">
        <f>O222*H222</f>
        <v>0</v>
      </c>
      <c r="Q222" s="142">
        <v>2.4240000000000001E-2</v>
      </c>
      <c r="R222" s="142">
        <f>Q222*H222</f>
        <v>4.8480000000000002E-2</v>
      </c>
      <c r="S222" s="142">
        <v>0</v>
      </c>
      <c r="T222" s="143">
        <f>S222*H222</f>
        <v>0</v>
      </c>
      <c r="AR222" s="144" t="s">
        <v>143</v>
      </c>
      <c r="AT222" s="144" t="s">
        <v>138</v>
      </c>
      <c r="AU222" s="144" t="s">
        <v>85</v>
      </c>
      <c r="AY222" s="17" t="s">
        <v>136</v>
      </c>
      <c r="BE222" s="145">
        <f>IF(N222="základní",J222,0)</f>
        <v>0</v>
      </c>
      <c r="BF222" s="145">
        <f>IF(N222="snížená",J222,0)</f>
        <v>0</v>
      </c>
      <c r="BG222" s="145">
        <f>IF(N222="zákl. přenesená",J222,0)</f>
        <v>0</v>
      </c>
      <c r="BH222" s="145">
        <f>IF(N222="sníž. přenesená",J222,0)</f>
        <v>0</v>
      </c>
      <c r="BI222" s="145">
        <f>IF(N222="nulová",J222,0)</f>
        <v>0</v>
      </c>
      <c r="BJ222" s="17" t="s">
        <v>83</v>
      </c>
      <c r="BK222" s="145">
        <f>ROUND(I222*H222,2)</f>
        <v>0</v>
      </c>
      <c r="BL222" s="17" t="s">
        <v>143</v>
      </c>
      <c r="BM222" s="144" t="s">
        <v>609</v>
      </c>
    </row>
    <row r="223" spans="2:65" s="1" customFormat="1" ht="24.2" customHeight="1">
      <c r="B223" s="132"/>
      <c r="C223" s="133" t="s">
        <v>347</v>
      </c>
      <c r="D223" s="133" t="s">
        <v>138</v>
      </c>
      <c r="E223" s="134" t="s">
        <v>610</v>
      </c>
      <c r="F223" s="135" t="s">
        <v>611</v>
      </c>
      <c r="G223" s="136" t="s">
        <v>321</v>
      </c>
      <c r="H223" s="137">
        <v>4</v>
      </c>
      <c r="I223" s="138"/>
      <c r="J223" s="139">
        <f>ROUND(I223*H223,2)</f>
        <v>0</v>
      </c>
      <c r="K223" s="135" t="s">
        <v>142</v>
      </c>
      <c r="L223" s="32"/>
      <c r="M223" s="140" t="s">
        <v>1</v>
      </c>
      <c r="N223" s="141" t="s">
        <v>40</v>
      </c>
      <c r="P223" s="142">
        <f>O223*H223</f>
        <v>0</v>
      </c>
      <c r="Q223" s="142">
        <v>0</v>
      </c>
      <c r="R223" s="142">
        <f>Q223*H223</f>
        <v>0</v>
      </c>
      <c r="S223" s="142">
        <v>0</v>
      </c>
      <c r="T223" s="143">
        <f>S223*H223</f>
        <v>0</v>
      </c>
      <c r="AR223" s="144" t="s">
        <v>143</v>
      </c>
      <c r="AT223" s="144" t="s">
        <v>138</v>
      </c>
      <c r="AU223" s="144" t="s">
        <v>85</v>
      </c>
      <c r="AY223" s="17" t="s">
        <v>136</v>
      </c>
      <c r="BE223" s="145">
        <f>IF(N223="základní",J223,0)</f>
        <v>0</v>
      </c>
      <c r="BF223" s="145">
        <f>IF(N223="snížená",J223,0)</f>
        <v>0</v>
      </c>
      <c r="BG223" s="145">
        <f>IF(N223="zákl. přenesená",J223,0)</f>
        <v>0</v>
      </c>
      <c r="BH223" s="145">
        <f>IF(N223="sníž. přenesená",J223,0)</f>
        <v>0</v>
      </c>
      <c r="BI223" s="145">
        <f>IF(N223="nulová",J223,0)</f>
        <v>0</v>
      </c>
      <c r="BJ223" s="17" t="s">
        <v>83</v>
      </c>
      <c r="BK223" s="145">
        <f>ROUND(I223*H223,2)</f>
        <v>0</v>
      </c>
      <c r="BL223" s="17" t="s">
        <v>143</v>
      </c>
      <c r="BM223" s="144" t="s">
        <v>612</v>
      </c>
    </row>
    <row r="224" spans="2:65" s="1" customFormat="1" ht="33" customHeight="1">
      <c r="B224" s="132"/>
      <c r="C224" s="133" t="s">
        <v>351</v>
      </c>
      <c r="D224" s="133" t="s">
        <v>138</v>
      </c>
      <c r="E224" s="134" t="s">
        <v>613</v>
      </c>
      <c r="F224" s="135" t="s">
        <v>614</v>
      </c>
      <c r="G224" s="136" t="s">
        <v>321</v>
      </c>
      <c r="H224" s="137">
        <v>4</v>
      </c>
      <c r="I224" s="138"/>
      <c r="J224" s="139">
        <f>ROUND(I224*H224,2)</f>
        <v>0</v>
      </c>
      <c r="K224" s="135" t="s">
        <v>142</v>
      </c>
      <c r="L224" s="32"/>
      <c r="M224" s="140" t="s">
        <v>1</v>
      </c>
      <c r="N224" s="141" t="s">
        <v>40</v>
      </c>
      <c r="P224" s="142">
        <f>O224*H224</f>
        <v>0</v>
      </c>
      <c r="Q224" s="142">
        <v>7.2720000000000007E-2</v>
      </c>
      <c r="R224" s="142">
        <f>Q224*H224</f>
        <v>0.29088000000000003</v>
      </c>
      <c r="S224" s="142">
        <v>0</v>
      </c>
      <c r="T224" s="143">
        <f>S224*H224</f>
        <v>0</v>
      </c>
      <c r="AR224" s="144" t="s">
        <v>143</v>
      </c>
      <c r="AT224" s="144" t="s">
        <v>138</v>
      </c>
      <c r="AU224" s="144" t="s">
        <v>85</v>
      </c>
      <c r="AY224" s="17" t="s">
        <v>136</v>
      </c>
      <c r="BE224" s="145">
        <f>IF(N224="základní",J224,0)</f>
        <v>0</v>
      </c>
      <c r="BF224" s="145">
        <f>IF(N224="snížená",J224,0)</f>
        <v>0</v>
      </c>
      <c r="BG224" s="145">
        <f>IF(N224="zákl. přenesená",J224,0)</f>
        <v>0</v>
      </c>
      <c r="BH224" s="145">
        <f>IF(N224="sníž. přenesená",J224,0)</f>
        <v>0</v>
      </c>
      <c r="BI224" s="145">
        <f>IF(N224="nulová",J224,0)</f>
        <v>0</v>
      </c>
      <c r="BJ224" s="17" t="s">
        <v>83</v>
      </c>
      <c r="BK224" s="145">
        <f>ROUND(I224*H224,2)</f>
        <v>0</v>
      </c>
      <c r="BL224" s="17" t="s">
        <v>143</v>
      </c>
      <c r="BM224" s="144" t="s">
        <v>615</v>
      </c>
    </row>
    <row r="225" spans="2:65" s="11" customFormat="1" ht="22.9" customHeight="1">
      <c r="B225" s="120"/>
      <c r="D225" s="121" t="s">
        <v>74</v>
      </c>
      <c r="E225" s="130" t="s">
        <v>316</v>
      </c>
      <c r="F225" s="130" t="s">
        <v>317</v>
      </c>
      <c r="I225" s="123"/>
      <c r="J225" s="131">
        <f>BK225</f>
        <v>0</v>
      </c>
      <c r="L225" s="120"/>
      <c r="M225" s="125"/>
      <c r="P225" s="126">
        <f>SUM(P226:P243)</f>
        <v>0</v>
      </c>
      <c r="R225" s="126">
        <f>SUM(R226:R243)</f>
        <v>7.3919800000000002</v>
      </c>
      <c r="T225" s="127">
        <f>SUM(T226:T243)</f>
        <v>0</v>
      </c>
      <c r="AR225" s="121" t="s">
        <v>83</v>
      </c>
      <c r="AT225" s="128" t="s">
        <v>74</v>
      </c>
      <c r="AU225" s="128" t="s">
        <v>83</v>
      </c>
      <c r="AY225" s="121" t="s">
        <v>136</v>
      </c>
      <c r="BK225" s="129">
        <f>SUM(BK226:BK243)</f>
        <v>0</v>
      </c>
    </row>
    <row r="226" spans="2:65" s="1" customFormat="1" ht="21.75" customHeight="1">
      <c r="B226" s="132"/>
      <c r="C226" s="133" t="s">
        <v>355</v>
      </c>
      <c r="D226" s="133" t="s">
        <v>138</v>
      </c>
      <c r="E226" s="134" t="s">
        <v>319</v>
      </c>
      <c r="F226" s="135" t="s">
        <v>320</v>
      </c>
      <c r="G226" s="136" t="s">
        <v>321</v>
      </c>
      <c r="H226" s="137">
        <v>2</v>
      </c>
      <c r="I226" s="138"/>
      <c r="J226" s="139">
        <f t="shared" ref="J226:J235" si="10">ROUND(I226*H226,2)</f>
        <v>0</v>
      </c>
      <c r="K226" s="135" t="s">
        <v>142</v>
      </c>
      <c r="L226" s="32"/>
      <c r="M226" s="140" t="s">
        <v>1</v>
      </c>
      <c r="N226" s="141" t="s">
        <v>40</v>
      </c>
      <c r="P226" s="142">
        <f t="shared" ref="P226:P235" si="11">O226*H226</f>
        <v>0</v>
      </c>
      <c r="Q226" s="142">
        <v>0.22394</v>
      </c>
      <c r="R226" s="142">
        <f t="shared" ref="R226:R235" si="12">Q226*H226</f>
        <v>0.44788</v>
      </c>
      <c r="S226" s="142">
        <v>0</v>
      </c>
      <c r="T226" s="143">
        <f t="shared" ref="T226:T235" si="13">S226*H226</f>
        <v>0</v>
      </c>
      <c r="AR226" s="144" t="s">
        <v>143</v>
      </c>
      <c r="AT226" s="144" t="s">
        <v>138</v>
      </c>
      <c r="AU226" s="144" t="s">
        <v>85</v>
      </c>
      <c r="AY226" s="17" t="s">
        <v>136</v>
      </c>
      <c r="BE226" s="145">
        <f t="shared" ref="BE226:BE235" si="14">IF(N226="základní",J226,0)</f>
        <v>0</v>
      </c>
      <c r="BF226" s="145">
        <f t="shared" ref="BF226:BF235" si="15">IF(N226="snížená",J226,0)</f>
        <v>0</v>
      </c>
      <c r="BG226" s="145">
        <f t="shared" ref="BG226:BG235" si="16">IF(N226="zákl. přenesená",J226,0)</f>
        <v>0</v>
      </c>
      <c r="BH226" s="145">
        <f t="shared" ref="BH226:BH235" si="17">IF(N226="sníž. přenesená",J226,0)</f>
        <v>0</v>
      </c>
      <c r="BI226" s="145">
        <f t="shared" ref="BI226:BI235" si="18">IF(N226="nulová",J226,0)</f>
        <v>0</v>
      </c>
      <c r="BJ226" s="17" t="s">
        <v>83</v>
      </c>
      <c r="BK226" s="145">
        <f t="shared" ref="BK226:BK235" si="19">ROUND(I226*H226,2)</f>
        <v>0</v>
      </c>
      <c r="BL226" s="17" t="s">
        <v>143</v>
      </c>
      <c r="BM226" s="144" t="s">
        <v>322</v>
      </c>
    </row>
    <row r="227" spans="2:65" s="1" customFormat="1" ht="24.2" customHeight="1">
      <c r="B227" s="132"/>
      <c r="C227" s="174" t="s">
        <v>359</v>
      </c>
      <c r="D227" s="174" t="s">
        <v>197</v>
      </c>
      <c r="E227" s="175" t="s">
        <v>328</v>
      </c>
      <c r="F227" s="176" t="s">
        <v>329</v>
      </c>
      <c r="G227" s="177" t="s">
        <v>321</v>
      </c>
      <c r="H227" s="178">
        <v>1</v>
      </c>
      <c r="I227" s="179"/>
      <c r="J227" s="180">
        <f t="shared" si="10"/>
        <v>0</v>
      </c>
      <c r="K227" s="176" t="s">
        <v>142</v>
      </c>
      <c r="L227" s="181"/>
      <c r="M227" s="182" t="s">
        <v>1</v>
      </c>
      <c r="N227" s="183" t="s">
        <v>40</v>
      </c>
      <c r="P227" s="142">
        <f t="shared" si="11"/>
        <v>0</v>
      </c>
      <c r="Q227" s="142">
        <v>8.1000000000000003E-2</v>
      </c>
      <c r="R227" s="142">
        <f t="shared" si="12"/>
        <v>8.1000000000000003E-2</v>
      </c>
      <c r="S227" s="142">
        <v>0</v>
      </c>
      <c r="T227" s="143">
        <f t="shared" si="13"/>
        <v>0</v>
      </c>
      <c r="AR227" s="144" t="s">
        <v>181</v>
      </c>
      <c r="AT227" s="144" t="s">
        <v>197</v>
      </c>
      <c r="AU227" s="144" t="s">
        <v>85</v>
      </c>
      <c r="AY227" s="17" t="s">
        <v>136</v>
      </c>
      <c r="BE227" s="145">
        <f t="shared" si="14"/>
        <v>0</v>
      </c>
      <c r="BF227" s="145">
        <f t="shared" si="15"/>
        <v>0</v>
      </c>
      <c r="BG227" s="145">
        <f t="shared" si="16"/>
        <v>0</v>
      </c>
      <c r="BH227" s="145">
        <f t="shared" si="17"/>
        <v>0</v>
      </c>
      <c r="BI227" s="145">
        <f t="shared" si="18"/>
        <v>0</v>
      </c>
      <c r="BJ227" s="17" t="s">
        <v>83</v>
      </c>
      <c r="BK227" s="145">
        <f t="shared" si="19"/>
        <v>0</v>
      </c>
      <c r="BL227" s="17" t="s">
        <v>143</v>
      </c>
      <c r="BM227" s="144" t="s">
        <v>330</v>
      </c>
    </row>
    <row r="228" spans="2:65" s="1" customFormat="1" ht="24.2" customHeight="1">
      <c r="B228" s="132"/>
      <c r="C228" s="174" t="s">
        <v>364</v>
      </c>
      <c r="D228" s="174" t="s">
        <v>197</v>
      </c>
      <c r="E228" s="175" t="s">
        <v>616</v>
      </c>
      <c r="F228" s="176" t="s">
        <v>617</v>
      </c>
      <c r="G228" s="177" t="s">
        <v>321</v>
      </c>
      <c r="H228" s="178">
        <v>1</v>
      </c>
      <c r="I228" s="179"/>
      <c r="J228" s="180">
        <f t="shared" si="10"/>
        <v>0</v>
      </c>
      <c r="K228" s="176" t="s">
        <v>142</v>
      </c>
      <c r="L228" s="181"/>
      <c r="M228" s="182" t="s">
        <v>1</v>
      </c>
      <c r="N228" s="183" t="s">
        <v>40</v>
      </c>
      <c r="P228" s="142">
        <f t="shared" si="11"/>
        <v>0</v>
      </c>
      <c r="Q228" s="142">
        <v>0.04</v>
      </c>
      <c r="R228" s="142">
        <f t="shared" si="12"/>
        <v>0.04</v>
      </c>
      <c r="S228" s="142">
        <v>0</v>
      </c>
      <c r="T228" s="143">
        <f t="shared" si="13"/>
        <v>0</v>
      </c>
      <c r="AR228" s="144" t="s">
        <v>181</v>
      </c>
      <c r="AT228" s="144" t="s">
        <v>197</v>
      </c>
      <c r="AU228" s="144" t="s">
        <v>85</v>
      </c>
      <c r="AY228" s="17" t="s">
        <v>136</v>
      </c>
      <c r="BE228" s="145">
        <f t="shared" si="14"/>
        <v>0</v>
      </c>
      <c r="BF228" s="145">
        <f t="shared" si="15"/>
        <v>0</v>
      </c>
      <c r="BG228" s="145">
        <f t="shared" si="16"/>
        <v>0</v>
      </c>
      <c r="BH228" s="145">
        <f t="shared" si="17"/>
        <v>0</v>
      </c>
      <c r="BI228" s="145">
        <f t="shared" si="18"/>
        <v>0</v>
      </c>
      <c r="BJ228" s="17" t="s">
        <v>83</v>
      </c>
      <c r="BK228" s="145">
        <f t="shared" si="19"/>
        <v>0</v>
      </c>
      <c r="BL228" s="17" t="s">
        <v>143</v>
      </c>
      <c r="BM228" s="144" t="s">
        <v>618</v>
      </c>
    </row>
    <row r="229" spans="2:65" s="1" customFormat="1" ht="24.2" customHeight="1">
      <c r="B229" s="132"/>
      <c r="C229" s="133" t="s">
        <v>368</v>
      </c>
      <c r="D229" s="133" t="s">
        <v>138</v>
      </c>
      <c r="E229" s="134" t="s">
        <v>336</v>
      </c>
      <c r="F229" s="135" t="s">
        <v>337</v>
      </c>
      <c r="G229" s="136" t="s">
        <v>321</v>
      </c>
      <c r="H229" s="137">
        <v>2</v>
      </c>
      <c r="I229" s="138"/>
      <c r="J229" s="139">
        <f t="shared" si="10"/>
        <v>0</v>
      </c>
      <c r="K229" s="135" t="s">
        <v>142</v>
      </c>
      <c r="L229" s="32"/>
      <c r="M229" s="140" t="s">
        <v>1</v>
      </c>
      <c r="N229" s="141" t="s">
        <v>40</v>
      </c>
      <c r="P229" s="142">
        <f t="shared" si="11"/>
        <v>0</v>
      </c>
      <c r="Q229" s="142">
        <v>1.0189999999999999E-2</v>
      </c>
      <c r="R229" s="142">
        <f t="shared" si="12"/>
        <v>2.0379999999999999E-2</v>
      </c>
      <c r="S229" s="142">
        <v>0</v>
      </c>
      <c r="T229" s="143">
        <f t="shared" si="13"/>
        <v>0</v>
      </c>
      <c r="AR229" s="144" t="s">
        <v>143</v>
      </c>
      <c r="AT229" s="144" t="s">
        <v>138</v>
      </c>
      <c r="AU229" s="144" t="s">
        <v>85</v>
      </c>
      <c r="AY229" s="17" t="s">
        <v>136</v>
      </c>
      <c r="BE229" s="145">
        <f t="shared" si="14"/>
        <v>0</v>
      </c>
      <c r="BF229" s="145">
        <f t="shared" si="15"/>
        <v>0</v>
      </c>
      <c r="BG229" s="145">
        <f t="shared" si="16"/>
        <v>0</v>
      </c>
      <c r="BH229" s="145">
        <f t="shared" si="17"/>
        <v>0</v>
      </c>
      <c r="BI229" s="145">
        <f t="shared" si="18"/>
        <v>0</v>
      </c>
      <c r="BJ229" s="17" t="s">
        <v>83</v>
      </c>
      <c r="BK229" s="145">
        <f t="shared" si="19"/>
        <v>0</v>
      </c>
      <c r="BL229" s="17" t="s">
        <v>143</v>
      </c>
      <c r="BM229" s="144" t="s">
        <v>338</v>
      </c>
    </row>
    <row r="230" spans="2:65" s="1" customFormat="1" ht="16.5" customHeight="1">
      <c r="B230" s="132"/>
      <c r="C230" s="174" t="s">
        <v>372</v>
      </c>
      <c r="D230" s="174" t="s">
        <v>197</v>
      </c>
      <c r="E230" s="175" t="s">
        <v>340</v>
      </c>
      <c r="F230" s="176" t="s">
        <v>341</v>
      </c>
      <c r="G230" s="177" t="s">
        <v>321</v>
      </c>
      <c r="H230" s="178">
        <v>1</v>
      </c>
      <c r="I230" s="179"/>
      <c r="J230" s="180">
        <f t="shared" si="10"/>
        <v>0</v>
      </c>
      <c r="K230" s="176" t="s">
        <v>142</v>
      </c>
      <c r="L230" s="181"/>
      <c r="M230" s="182" t="s">
        <v>1</v>
      </c>
      <c r="N230" s="183" t="s">
        <v>40</v>
      </c>
      <c r="P230" s="142">
        <f t="shared" si="11"/>
        <v>0</v>
      </c>
      <c r="Q230" s="142">
        <v>0.52600000000000002</v>
      </c>
      <c r="R230" s="142">
        <f t="shared" si="12"/>
        <v>0.52600000000000002</v>
      </c>
      <c r="S230" s="142">
        <v>0</v>
      </c>
      <c r="T230" s="143">
        <f t="shared" si="13"/>
        <v>0</v>
      </c>
      <c r="AR230" s="144" t="s">
        <v>181</v>
      </c>
      <c r="AT230" s="144" t="s">
        <v>197</v>
      </c>
      <c r="AU230" s="144" t="s">
        <v>85</v>
      </c>
      <c r="AY230" s="17" t="s">
        <v>136</v>
      </c>
      <c r="BE230" s="145">
        <f t="shared" si="14"/>
        <v>0</v>
      </c>
      <c r="BF230" s="145">
        <f t="shared" si="15"/>
        <v>0</v>
      </c>
      <c r="BG230" s="145">
        <f t="shared" si="16"/>
        <v>0</v>
      </c>
      <c r="BH230" s="145">
        <f t="shared" si="17"/>
        <v>0</v>
      </c>
      <c r="BI230" s="145">
        <f t="shared" si="18"/>
        <v>0</v>
      </c>
      <c r="BJ230" s="17" t="s">
        <v>83</v>
      </c>
      <c r="BK230" s="145">
        <f t="shared" si="19"/>
        <v>0</v>
      </c>
      <c r="BL230" s="17" t="s">
        <v>143</v>
      </c>
      <c r="BM230" s="144" t="s">
        <v>342</v>
      </c>
    </row>
    <row r="231" spans="2:65" s="1" customFormat="1" ht="16.5" customHeight="1">
      <c r="B231" s="132"/>
      <c r="C231" s="174" t="s">
        <v>377</v>
      </c>
      <c r="D231" s="174" t="s">
        <v>197</v>
      </c>
      <c r="E231" s="175" t="s">
        <v>344</v>
      </c>
      <c r="F231" s="176" t="s">
        <v>345</v>
      </c>
      <c r="G231" s="177" t="s">
        <v>321</v>
      </c>
      <c r="H231" s="178">
        <v>1</v>
      </c>
      <c r="I231" s="179"/>
      <c r="J231" s="180">
        <f t="shared" si="10"/>
        <v>0</v>
      </c>
      <c r="K231" s="176" t="s">
        <v>142</v>
      </c>
      <c r="L231" s="181"/>
      <c r="M231" s="182" t="s">
        <v>1</v>
      </c>
      <c r="N231" s="183" t="s">
        <v>40</v>
      </c>
      <c r="P231" s="142">
        <f t="shared" si="11"/>
        <v>0</v>
      </c>
      <c r="Q231" s="142">
        <v>0.26200000000000001</v>
      </c>
      <c r="R231" s="142">
        <f t="shared" si="12"/>
        <v>0.26200000000000001</v>
      </c>
      <c r="S231" s="142">
        <v>0</v>
      </c>
      <c r="T231" s="143">
        <f t="shared" si="13"/>
        <v>0</v>
      </c>
      <c r="AR231" s="144" t="s">
        <v>181</v>
      </c>
      <c r="AT231" s="144" t="s">
        <v>197</v>
      </c>
      <c r="AU231" s="144" t="s">
        <v>85</v>
      </c>
      <c r="AY231" s="17" t="s">
        <v>136</v>
      </c>
      <c r="BE231" s="145">
        <f t="shared" si="14"/>
        <v>0</v>
      </c>
      <c r="BF231" s="145">
        <f t="shared" si="15"/>
        <v>0</v>
      </c>
      <c r="BG231" s="145">
        <f t="shared" si="16"/>
        <v>0</v>
      </c>
      <c r="BH231" s="145">
        <f t="shared" si="17"/>
        <v>0</v>
      </c>
      <c r="BI231" s="145">
        <f t="shared" si="18"/>
        <v>0</v>
      </c>
      <c r="BJ231" s="17" t="s">
        <v>83</v>
      </c>
      <c r="BK231" s="145">
        <f t="shared" si="19"/>
        <v>0</v>
      </c>
      <c r="BL231" s="17" t="s">
        <v>143</v>
      </c>
      <c r="BM231" s="144" t="s">
        <v>346</v>
      </c>
    </row>
    <row r="232" spans="2:65" s="1" customFormat="1" ht="24.2" customHeight="1">
      <c r="B232" s="132"/>
      <c r="C232" s="133" t="s">
        <v>381</v>
      </c>
      <c r="D232" s="133" t="s">
        <v>138</v>
      </c>
      <c r="E232" s="134" t="s">
        <v>348</v>
      </c>
      <c r="F232" s="135" t="s">
        <v>349</v>
      </c>
      <c r="G232" s="136" t="s">
        <v>321</v>
      </c>
      <c r="H232" s="137">
        <v>2</v>
      </c>
      <c r="I232" s="138"/>
      <c r="J232" s="139">
        <f t="shared" si="10"/>
        <v>0</v>
      </c>
      <c r="K232" s="135" t="s">
        <v>142</v>
      </c>
      <c r="L232" s="32"/>
      <c r="M232" s="140" t="s">
        <v>1</v>
      </c>
      <c r="N232" s="141" t="s">
        <v>40</v>
      </c>
      <c r="P232" s="142">
        <f t="shared" si="11"/>
        <v>0</v>
      </c>
      <c r="Q232" s="142">
        <v>1.248E-2</v>
      </c>
      <c r="R232" s="142">
        <f t="shared" si="12"/>
        <v>2.496E-2</v>
      </c>
      <c r="S232" s="142">
        <v>0</v>
      </c>
      <c r="T232" s="143">
        <f t="shared" si="13"/>
        <v>0</v>
      </c>
      <c r="AR232" s="144" t="s">
        <v>143</v>
      </c>
      <c r="AT232" s="144" t="s">
        <v>138</v>
      </c>
      <c r="AU232" s="144" t="s">
        <v>85</v>
      </c>
      <c r="AY232" s="17" t="s">
        <v>136</v>
      </c>
      <c r="BE232" s="145">
        <f t="shared" si="14"/>
        <v>0</v>
      </c>
      <c r="BF232" s="145">
        <f t="shared" si="15"/>
        <v>0</v>
      </c>
      <c r="BG232" s="145">
        <f t="shared" si="16"/>
        <v>0</v>
      </c>
      <c r="BH232" s="145">
        <f t="shared" si="17"/>
        <v>0</v>
      </c>
      <c r="BI232" s="145">
        <f t="shared" si="18"/>
        <v>0</v>
      </c>
      <c r="BJ232" s="17" t="s">
        <v>83</v>
      </c>
      <c r="BK232" s="145">
        <f t="shared" si="19"/>
        <v>0</v>
      </c>
      <c r="BL232" s="17" t="s">
        <v>143</v>
      </c>
      <c r="BM232" s="144" t="s">
        <v>350</v>
      </c>
    </row>
    <row r="233" spans="2:65" s="1" customFormat="1" ht="16.5" customHeight="1">
      <c r="B233" s="132"/>
      <c r="C233" s="174" t="s">
        <v>387</v>
      </c>
      <c r="D233" s="174" t="s">
        <v>197</v>
      </c>
      <c r="E233" s="175" t="s">
        <v>352</v>
      </c>
      <c r="F233" s="176" t="s">
        <v>353</v>
      </c>
      <c r="G233" s="177" t="s">
        <v>321</v>
      </c>
      <c r="H233" s="178">
        <v>2</v>
      </c>
      <c r="I233" s="179"/>
      <c r="J233" s="180">
        <f t="shared" si="10"/>
        <v>0</v>
      </c>
      <c r="K233" s="176" t="s">
        <v>1</v>
      </c>
      <c r="L233" s="181"/>
      <c r="M233" s="182" t="s">
        <v>1</v>
      </c>
      <c r="N233" s="183" t="s">
        <v>40</v>
      </c>
      <c r="P233" s="142">
        <f t="shared" si="11"/>
        <v>0</v>
      </c>
      <c r="Q233" s="142">
        <v>0.44900000000000001</v>
      </c>
      <c r="R233" s="142">
        <f t="shared" si="12"/>
        <v>0.89800000000000002</v>
      </c>
      <c r="S233" s="142">
        <v>0</v>
      </c>
      <c r="T233" s="143">
        <f t="shared" si="13"/>
        <v>0</v>
      </c>
      <c r="AR233" s="144" t="s">
        <v>181</v>
      </c>
      <c r="AT233" s="144" t="s">
        <v>197</v>
      </c>
      <c r="AU233" s="144" t="s">
        <v>85</v>
      </c>
      <c r="AY233" s="17" t="s">
        <v>136</v>
      </c>
      <c r="BE233" s="145">
        <f t="shared" si="14"/>
        <v>0</v>
      </c>
      <c r="BF233" s="145">
        <f t="shared" si="15"/>
        <v>0</v>
      </c>
      <c r="BG233" s="145">
        <f t="shared" si="16"/>
        <v>0</v>
      </c>
      <c r="BH233" s="145">
        <f t="shared" si="17"/>
        <v>0</v>
      </c>
      <c r="BI233" s="145">
        <f t="shared" si="18"/>
        <v>0</v>
      </c>
      <c r="BJ233" s="17" t="s">
        <v>83</v>
      </c>
      <c r="BK233" s="145">
        <f t="shared" si="19"/>
        <v>0</v>
      </c>
      <c r="BL233" s="17" t="s">
        <v>143</v>
      </c>
      <c r="BM233" s="144" t="s">
        <v>354</v>
      </c>
    </row>
    <row r="234" spans="2:65" s="1" customFormat="1" ht="24.2" customHeight="1">
      <c r="B234" s="132"/>
      <c r="C234" s="133" t="s">
        <v>399</v>
      </c>
      <c r="D234" s="133" t="s">
        <v>138</v>
      </c>
      <c r="E234" s="134" t="s">
        <v>356</v>
      </c>
      <c r="F234" s="135" t="s">
        <v>357</v>
      </c>
      <c r="G234" s="136" t="s">
        <v>321</v>
      </c>
      <c r="H234" s="137">
        <v>2</v>
      </c>
      <c r="I234" s="138"/>
      <c r="J234" s="139">
        <f t="shared" si="10"/>
        <v>0</v>
      </c>
      <c r="K234" s="135" t="s">
        <v>142</v>
      </c>
      <c r="L234" s="32"/>
      <c r="M234" s="140" t="s">
        <v>1</v>
      </c>
      <c r="N234" s="141" t="s">
        <v>40</v>
      </c>
      <c r="P234" s="142">
        <f t="shared" si="11"/>
        <v>0</v>
      </c>
      <c r="Q234" s="142">
        <v>2.8539999999999999E-2</v>
      </c>
      <c r="R234" s="142">
        <f t="shared" si="12"/>
        <v>5.7079999999999999E-2</v>
      </c>
      <c r="S234" s="142">
        <v>0</v>
      </c>
      <c r="T234" s="143">
        <f t="shared" si="13"/>
        <v>0</v>
      </c>
      <c r="AR234" s="144" t="s">
        <v>143</v>
      </c>
      <c r="AT234" s="144" t="s">
        <v>138</v>
      </c>
      <c r="AU234" s="144" t="s">
        <v>85</v>
      </c>
      <c r="AY234" s="17" t="s">
        <v>136</v>
      </c>
      <c r="BE234" s="145">
        <f t="shared" si="14"/>
        <v>0</v>
      </c>
      <c r="BF234" s="145">
        <f t="shared" si="15"/>
        <v>0</v>
      </c>
      <c r="BG234" s="145">
        <f t="shared" si="16"/>
        <v>0</v>
      </c>
      <c r="BH234" s="145">
        <f t="shared" si="17"/>
        <v>0</v>
      </c>
      <c r="BI234" s="145">
        <f t="shared" si="18"/>
        <v>0</v>
      </c>
      <c r="BJ234" s="17" t="s">
        <v>83</v>
      </c>
      <c r="BK234" s="145">
        <f t="shared" si="19"/>
        <v>0</v>
      </c>
      <c r="BL234" s="17" t="s">
        <v>143</v>
      </c>
      <c r="BM234" s="144" t="s">
        <v>358</v>
      </c>
    </row>
    <row r="235" spans="2:65" s="1" customFormat="1" ht="21.75" customHeight="1">
      <c r="B235" s="132"/>
      <c r="C235" s="174" t="s">
        <v>405</v>
      </c>
      <c r="D235" s="174" t="s">
        <v>197</v>
      </c>
      <c r="E235" s="175" t="s">
        <v>360</v>
      </c>
      <c r="F235" s="176" t="s">
        <v>361</v>
      </c>
      <c r="G235" s="177" t="s">
        <v>321</v>
      </c>
      <c r="H235" s="178">
        <v>1</v>
      </c>
      <c r="I235" s="179"/>
      <c r="J235" s="180">
        <f t="shared" si="10"/>
        <v>0</v>
      </c>
      <c r="K235" s="176" t="s">
        <v>142</v>
      </c>
      <c r="L235" s="181"/>
      <c r="M235" s="182" t="s">
        <v>1</v>
      </c>
      <c r="N235" s="183" t="s">
        <v>40</v>
      </c>
      <c r="P235" s="142">
        <f t="shared" si="11"/>
        <v>0</v>
      </c>
      <c r="Q235" s="142">
        <v>2.1</v>
      </c>
      <c r="R235" s="142">
        <f t="shared" si="12"/>
        <v>2.1</v>
      </c>
      <c r="S235" s="142">
        <v>0</v>
      </c>
      <c r="T235" s="143">
        <f t="shared" si="13"/>
        <v>0</v>
      </c>
      <c r="AR235" s="144" t="s">
        <v>181</v>
      </c>
      <c r="AT235" s="144" t="s">
        <v>197</v>
      </c>
      <c r="AU235" s="144" t="s">
        <v>85</v>
      </c>
      <c r="AY235" s="17" t="s">
        <v>136</v>
      </c>
      <c r="BE235" s="145">
        <f t="shared" si="14"/>
        <v>0</v>
      </c>
      <c r="BF235" s="145">
        <f t="shared" si="15"/>
        <v>0</v>
      </c>
      <c r="BG235" s="145">
        <f t="shared" si="16"/>
        <v>0</v>
      </c>
      <c r="BH235" s="145">
        <f t="shared" si="17"/>
        <v>0</v>
      </c>
      <c r="BI235" s="145">
        <f t="shared" si="18"/>
        <v>0</v>
      </c>
      <c r="BJ235" s="17" t="s">
        <v>83</v>
      </c>
      <c r="BK235" s="145">
        <f t="shared" si="19"/>
        <v>0</v>
      </c>
      <c r="BL235" s="17" t="s">
        <v>143</v>
      </c>
      <c r="BM235" s="144" t="s">
        <v>362</v>
      </c>
    </row>
    <row r="236" spans="2:65" s="12" customFormat="1" ht="11.25">
      <c r="B236" s="146"/>
      <c r="D236" s="147" t="s">
        <v>154</v>
      </c>
      <c r="E236" s="148" t="s">
        <v>1</v>
      </c>
      <c r="F236" s="149" t="s">
        <v>619</v>
      </c>
      <c r="H236" s="148" t="s">
        <v>1</v>
      </c>
      <c r="I236" s="150"/>
      <c r="L236" s="146"/>
      <c r="M236" s="151"/>
      <c r="T236" s="152"/>
      <c r="AT236" s="148" t="s">
        <v>154</v>
      </c>
      <c r="AU236" s="148" t="s">
        <v>85</v>
      </c>
      <c r="AV236" s="12" t="s">
        <v>83</v>
      </c>
      <c r="AW236" s="12" t="s">
        <v>31</v>
      </c>
      <c r="AX236" s="12" t="s">
        <v>75</v>
      </c>
      <c r="AY236" s="148" t="s">
        <v>136</v>
      </c>
    </row>
    <row r="237" spans="2:65" s="13" customFormat="1" ht="11.25">
      <c r="B237" s="153"/>
      <c r="D237" s="147" t="s">
        <v>154</v>
      </c>
      <c r="E237" s="154" t="s">
        <v>1</v>
      </c>
      <c r="F237" s="155" t="s">
        <v>83</v>
      </c>
      <c r="H237" s="156">
        <v>1</v>
      </c>
      <c r="I237" s="157"/>
      <c r="L237" s="153"/>
      <c r="M237" s="158"/>
      <c r="T237" s="159"/>
      <c r="AT237" s="154" t="s">
        <v>154</v>
      </c>
      <c r="AU237" s="154" t="s">
        <v>85</v>
      </c>
      <c r="AV237" s="13" t="s">
        <v>85</v>
      </c>
      <c r="AW237" s="13" t="s">
        <v>31</v>
      </c>
      <c r="AX237" s="13" t="s">
        <v>83</v>
      </c>
      <c r="AY237" s="154" t="s">
        <v>136</v>
      </c>
    </row>
    <row r="238" spans="2:65" s="1" customFormat="1" ht="16.5" customHeight="1">
      <c r="B238" s="132"/>
      <c r="C238" s="174" t="s">
        <v>411</v>
      </c>
      <c r="D238" s="174" t="s">
        <v>197</v>
      </c>
      <c r="E238" s="175" t="s">
        <v>620</v>
      </c>
      <c r="F238" s="176" t="s">
        <v>621</v>
      </c>
      <c r="G238" s="177" t="s">
        <v>321</v>
      </c>
      <c r="H238" s="178">
        <v>1</v>
      </c>
      <c r="I238" s="179"/>
      <c r="J238" s="180">
        <f>ROUND(I238*H238,2)</f>
        <v>0</v>
      </c>
      <c r="K238" s="176" t="s">
        <v>1</v>
      </c>
      <c r="L238" s="181"/>
      <c r="M238" s="182" t="s">
        <v>1</v>
      </c>
      <c r="N238" s="183" t="s">
        <v>40</v>
      </c>
      <c r="P238" s="142">
        <f>O238*H238</f>
        <v>0</v>
      </c>
      <c r="Q238" s="142">
        <v>2.1</v>
      </c>
      <c r="R238" s="142">
        <f>Q238*H238</f>
        <v>2.1</v>
      </c>
      <c r="S238" s="142">
        <v>0</v>
      </c>
      <c r="T238" s="143">
        <f>S238*H238</f>
        <v>0</v>
      </c>
      <c r="AR238" s="144" t="s">
        <v>181</v>
      </c>
      <c r="AT238" s="144" t="s">
        <v>197</v>
      </c>
      <c r="AU238" s="144" t="s">
        <v>85</v>
      </c>
      <c r="AY238" s="17" t="s">
        <v>136</v>
      </c>
      <c r="BE238" s="145">
        <f>IF(N238="základní",J238,0)</f>
        <v>0</v>
      </c>
      <c r="BF238" s="145">
        <f>IF(N238="snížená",J238,0)</f>
        <v>0</v>
      </c>
      <c r="BG238" s="145">
        <f>IF(N238="zákl. přenesená",J238,0)</f>
        <v>0</v>
      </c>
      <c r="BH238" s="145">
        <f>IF(N238="sníž. přenesená",J238,0)</f>
        <v>0</v>
      </c>
      <c r="BI238" s="145">
        <f>IF(N238="nulová",J238,0)</f>
        <v>0</v>
      </c>
      <c r="BJ238" s="17" t="s">
        <v>83</v>
      </c>
      <c r="BK238" s="145">
        <f>ROUND(I238*H238,2)</f>
        <v>0</v>
      </c>
      <c r="BL238" s="17" t="s">
        <v>143</v>
      </c>
      <c r="BM238" s="144" t="s">
        <v>622</v>
      </c>
    </row>
    <row r="239" spans="2:65" s="12" customFormat="1" ht="11.25">
      <c r="B239" s="146"/>
      <c r="D239" s="147" t="s">
        <v>154</v>
      </c>
      <c r="E239" s="148" t="s">
        <v>1</v>
      </c>
      <c r="F239" s="149" t="s">
        <v>619</v>
      </c>
      <c r="H239" s="148" t="s">
        <v>1</v>
      </c>
      <c r="I239" s="150"/>
      <c r="L239" s="146"/>
      <c r="M239" s="151"/>
      <c r="T239" s="152"/>
      <c r="AT239" s="148" t="s">
        <v>154</v>
      </c>
      <c r="AU239" s="148" t="s">
        <v>85</v>
      </c>
      <c r="AV239" s="12" t="s">
        <v>83</v>
      </c>
      <c r="AW239" s="12" t="s">
        <v>31</v>
      </c>
      <c r="AX239" s="12" t="s">
        <v>75</v>
      </c>
      <c r="AY239" s="148" t="s">
        <v>136</v>
      </c>
    </row>
    <row r="240" spans="2:65" s="13" customFormat="1" ht="11.25">
      <c r="B240" s="153"/>
      <c r="D240" s="147" t="s">
        <v>154</v>
      </c>
      <c r="E240" s="154" t="s">
        <v>1</v>
      </c>
      <c r="F240" s="155" t="s">
        <v>83</v>
      </c>
      <c r="H240" s="156">
        <v>1</v>
      </c>
      <c r="I240" s="157"/>
      <c r="L240" s="153"/>
      <c r="M240" s="158"/>
      <c r="T240" s="159"/>
      <c r="AT240" s="154" t="s">
        <v>154</v>
      </c>
      <c r="AU240" s="154" t="s">
        <v>85</v>
      </c>
      <c r="AV240" s="13" t="s">
        <v>85</v>
      </c>
      <c r="AW240" s="13" t="s">
        <v>31</v>
      </c>
      <c r="AX240" s="13" t="s">
        <v>83</v>
      </c>
      <c r="AY240" s="154" t="s">
        <v>136</v>
      </c>
    </row>
    <row r="241" spans="2:65" s="1" customFormat="1" ht="24.2" customHeight="1">
      <c r="B241" s="132"/>
      <c r="C241" s="174" t="s">
        <v>415</v>
      </c>
      <c r="D241" s="174" t="s">
        <v>197</v>
      </c>
      <c r="E241" s="175" t="s">
        <v>365</v>
      </c>
      <c r="F241" s="176" t="s">
        <v>366</v>
      </c>
      <c r="G241" s="177" t="s">
        <v>321</v>
      </c>
      <c r="H241" s="178">
        <v>4</v>
      </c>
      <c r="I241" s="179"/>
      <c r="J241" s="180">
        <f>ROUND(I241*H241,2)</f>
        <v>0</v>
      </c>
      <c r="K241" s="176" t="s">
        <v>142</v>
      </c>
      <c r="L241" s="181"/>
      <c r="M241" s="182" t="s">
        <v>1</v>
      </c>
      <c r="N241" s="183" t="s">
        <v>40</v>
      </c>
      <c r="P241" s="142">
        <f>O241*H241</f>
        <v>0</v>
      </c>
      <c r="Q241" s="142">
        <v>2E-3</v>
      </c>
      <c r="R241" s="142">
        <f>Q241*H241</f>
        <v>8.0000000000000002E-3</v>
      </c>
      <c r="S241" s="142">
        <v>0</v>
      </c>
      <c r="T241" s="143">
        <f>S241*H241</f>
        <v>0</v>
      </c>
      <c r="AR241" s="144" t="s">
        <v>181</v>
      </c>
      <c r="AT241" s="144" t="s">
        <v>197</v>
      </c>
      <c r="AU241" s="144" t="s">
        <v>85</v>
      </c>
      <c r="AY241" s="17" t="s">
        <v>136</v>
      </c>
      <c r="BE241" s="145">
        <f>IF(N241="základní",J241,0)</f>
        <v>0</v>
      </c>
      <c r="BF241" s="145">
        <f>IF(N241="snížená",J241,0)</f>
        <v>0</v>
      </c>
      <c r="BG241" s="145">
        <f>IF(N241="zákl. přenesená",J241,0)</f>
        <v>0</v>
      </c>
      <c r="BH241" s="145">
        <f>IF(N241="sníž. přenesená",J241,0)</f>
        <v>0</v>
      </c>
      <c r="BI241" s="145">
        <f>IF(N241="nulová",J241,0)</f>
        <v>0</v>
      </c>
      <c r="BJ241" s="17" t="s">
        <v>83</v>
      </c>
      <c r="BK241" s="145">
        <f>ROUND(I241*H241,2)</f>
        <v>0</v>
      </c>
      <c r="BL241" s="17" t="s">
        <v>143</v>
      </c>
      <c r="BM241" s="144" t="s">
        <v>367</v>
      </c>
    </row>
    <row r="242" spans="2:65" s="1" customFormat="1" ht="24.2" customHeight="1">
      <c r="B242" s="132"/>
      <c r="C242" s="133" t="s">
        <v>419</v>
      </c>
      <c r="D242" s="133" t="s">
        <v>138</v>
      </c>
      <c r="E242" s="134" t="s">
        <v>369</v>
      </c>
      <c r="F242" s="135" t="s">
        <v>370</v>
      </c>
      <c r="G242" s="136" t="s">
        <v>321</v>
      </c>
      <c r="H242" s="137">
        <v>2</v>
      </c>
      <c r="I242" s="138"/>
      <c r="J242" s="139">
        <f>ROUND(I242*H242,2)</f>
        <v>0</v>
      </c>
      <c r="K242" s="135" t="s">
        <v>142</v>
      </c>
      <c r="L242" s="32"/>
      <c r="M242" s="140" t="s">
        <v>1</v>
      </c>
      <c r="N242" s="141" t="s">
        <v>40</v>
      </c>
      <c r="P242" s="142">
        <f>O242*H242</f>
        <v>0</v>
      </c>
      <c r="Q242" s="142">
        <v>0.21734000000000001</v>
      </c>
      <c r="R242" s="142">
        <f>Q242*H242</f>
        <v>0.43468000000000001</v>
      </c>
      <c r="S242" s="142">
        <v>0</v>
      </c>
      <c r="T242" s="143">
        <f>S242*H242</f>
        <v>0</v>
      </c>
      <c r="AR242" s="144" t="s">
        <v>143</v>
      </c>
      <c r="AT242" s="144" t="s">
        <v>138</v>
      </c>
      <c r="AU242" s="144" t="s">
        <v>85</v>
      </c>
      <c r="AY242" s="17" t="s">
        <v>136</v>
      </c>
      <c r="BE242" s="145">
        <f>IF(N242="základní",J242,0)</f>
        <v>0</v>
      </c>
      <c r="BF242" s="145">
        <f>IF(N242="snížená",J242,0)</f>
        <v>0</v>
      </c>
      <c r="BG242" s="145">
        <f>IF(N242="zákl. přenesená",J242,0)</f>
        <v>0</v>
      </c>
      <c r="BH242" s="145">
        <f>IF(N242="sníž. přenesená",J242,0)</f>
        <v>0</v>
      </c>
      <c r="BI242" s="145">
        <f>IF(N242="nulová",J242,0)</f>
        <v>0</v>
      </c>
      <c r="BJ242" s="17" t="s">
        <v>83</v>
      </c>
      <c r="BK242" s="145">
        <f>ROUND(I242*H242,2)</f>
        <v>0</v>
      </c>
      <c r="BL242" s="17" t="s">
        <v>143</v>
      </c>
      <c r="BM242" s="144" t="s">
        <v>371</v>
      </c>
    </row>
    <row r="243" spans="2:65" s="1" customFormat="1" ht="24.2" customHeight="1">
      <c r="B243" s="132"/>
      <c r="C243" s="174" t="s">
        <v>424</v>
      </c>
      <c r="D243" s="174" t="s">
        <v>197</v>
      </c>
      <c r="E243" s="175" t="s">
        <v>373</v>
      </c>
      <c r="F243" s="176" t="s">
        <v>374</v>
      </c>
      <c r="G243" s="177" t="s">
        <v>321</v>
      </c>
      <c r="H243" s="178">
        <v>2</v>
      </c>
      <c r="I243" s="179"/>
      <c r="J243" s="180">
        <f>ROUND(I243*H243,2)</f>
        <v>0</v>
      </c>
      <c r="K243" s="176" t="s">
        <v>142</v>
      </c>
      <c r="L243" s="181"/>
      <c r="M243" s="182" t="s">
        <v>1</v>
      </c>
      <c r="N243" s="183" t="s">
        <v>40</v>
      </c>
      <c r="P243" s="142">
        <f>O243*H243</f>
        <v>0</v>
      </c>
      <c r="Q243" s="142">
        <v>0.19600000000000001</v>
      </c>
      <c r="R243" s="142">
        <f>Q243*H243</f>
        <v>0.39200000000000002</v>
      </c>
      <c r="S243" s="142">
        <v>0</v>
      </c>
      <c r="T243" s="143">
        <f>S243*H243</f>
        <v>0</v>
      </c>
      <c r="AR243" s="144" t="s">
        <v>181</v>
      </c>
      <c r="AT243" s="144" t="s">
        <v>197</v>
      </c>
      <c r="AU243" s="144" t="s">
        <v>85</v>
      </c>
      <c r="AY243" s="17" t="s">
        <v>136</v>
      </c>
      <c r="BE243" s="145">
        <f>IF(N243="základní",J243,0)</f>
        <v>0</v>
      </c>
      <c r="BF243" s="145">
        <f>IF(N243="snížená",J243,0)</f>
        <v>0</v>
      </c>
      <c r="BG243" s="145">
        <f>IF(N243="zákl. přenesená",J243,0)</f>
        <v>0</v>
      </c>
      <c r="BH243" s="145">
        <f>IF(N243="sníž. přenesená",J243,0)</f>
        <v>0</v>
      </c>
      <c r="BI243" s="145">
        <f>IF(N243="nulová",J243,0)</f>
        <v>0</v>
      </c>
      <c r="BJ243" s="17" t="s">
        <v>83</v>
      </c>
      <c r="BK243" s="145">
        <f>ROUND(I243*H243,2)</f>
        <v>0</v>
      </c>
      <c r="BL243" s="17" t="s">
        <v>143</v>
      </c>
      <c r="BM243" s="144" t="s">
        <v>375</v>
      </c>
    </row>
    <row r="244" spans="2:65" s="11" customFormat="1" ht="22.9" customHeight="1">
      <c r="B244" s="120"/>
      <c r="D244" s="121" t="s">
        <v>74</v>
      </c>
      <c r="E244" s="130" t="s">
        <v>196</v>
      </c>
      <c r="F244" s="130" t="s">
        <v>376</v>
      </c>
      <c r="I244" s="123"/>
      <c r="J244" s="131">
        <f>BK244</f>
        <v>0</v>
      </c>
      <c r="L244" s="120"/>
      <c r="M244" s="125"/>
      <c r="P244" s="126">
        <f>SUM(P245:P251)</f>
        <v>0</v>
      </c>
      <c r="R244" s="126">
        <f>SUM(R245:R251)</f>
        <v>0</v>
      </c>
      <c r="T244" s="127">
        <f>SUM(T245:T251)</f>
        <v>6.4977599999999995</v>
      </c>
      <c r="AR244" s="121" t="s">
        <v>83</v>
      </c>
      <c r="AT244" s="128" t="s">
        <v>74</v>
      </c>
      <c r="AU244" s="128" t="s">
        <v>83</v>
      </c>
      <c r="AY244" s="121" t="s">
        <v>136</v>
      </c>
      <c r="BK244" s="129">
        <f>SUM(BK245:BK251)</f>
        <v>0</v>
      </c>
    </row>
    <row r="245" spans="2:65" s="1" customFormat="1" ht="16.5" customHeight="1">
      <c r="B245" s="132"/>
      <c r="C245" s="133" t="s">
        <v>428</v>
      </c>
      <c r="D245" s="133" t="s">
        <v>138</v>
      </c>
      <c r="E245" s="134" t="s">
        <v>623</v>
      </c>
      <c r="F245" s="135" t="s">
        <v>624</v>
      </c>
      <c r="G245" s="136" t="s">
        <v>152</v>
      </c>
      <c r="H245" s="137">
        <v>0.45200000000000001</v>
      </c>
      <c r="I245" s="138"/>
      <c r="J245" s="139">
        <f>ROUND(I245*H245,2)</f>
        <v>0</v>
      </c>
      <c r="K245" s="135" t="s">
        <v>142</v>
      </c>
      <c r="L245" s="32"/>
      <c r="M245" s="140" t="s">
        <v>1</v>
      </c>
      <c r="N245" s="141" t="s">
        <v>40</v>
      </c>
      <c r="P245" s="142">
        <f>O245*H245</f>
        <v>0</v>
      </c>
      <c r="Q245" s="142">
        <v>0</v>
      </c>
      <c r="R245" s="142">
        <f>Q245*H245</f>
        <v>0</v>
      </c>
      <c r="S245" s="142">
        <v>2</v>
      </c>
      <c r="T245" s="143">
        <f>S245*H245</f>
        <v>0.90400000000000003</v>
      </c>
      <c r="AR245" s="144" t="s">
        <v>143</v>
      </c>
      <c r="AT245" s="144" t="s">
        <v>138</v>
      </c>
      <c r="AU245" s="144" t="s">
        <v>85</v>
      </c>
      <c r="AY245" s="17" t="s">
        <v>136</v>
      </c>
      <c r="BE245" s="145">
        <f>IF(N245="základní",J245,0)</f>
        <v>0</v>
      </c>
      <c r="BF245" s="145">
        <f>IF(N245="snížená",J245,0)</f>
        <v>0</v>
      </c>
      <c r="BG245" s="145">
        <f>IF(N245="zákl. přenesená",J245,0)</f>
        <v>0</v>
      </c>
      <c r="BH245" s="145">
        <f>IF(N245="sníž. přenesená",J245,0)</f>
        <v>0</v>
      </c>
      <c r="BI245" s="145">
        <f>IF(N245="nulová",J245,0)</f>
        <v>0</v>
      </c>
      <c r="BJ245" s="17" t="s">
        <v>83</v>
      </c>
      <c r="BK245" s="145">
        <f>ROUND(I245*H245,2)</f>
        <v>0</v>
      </c>
      <c r="BL245" s="17" t="s">
        <v>143</v>
      </c>
      <c r="BM245" s="144" t="s">
        <v>625</v>
      </c>
    </row>
    <row r="246" spans="2:65" s="12" customFormat="1" ht="11.25">
      <c r="B246" s="146"/>
      <c r="D246" s="147" t="s">
        <v>154</v>
      </c>
      <c r="E246" s="148" t="s">
        <v>1</v>
      </c>
      <c r="F246" s="149" t="s">
        <v>626</v>
      </c>
      <c r="H246" s="148" t="s">
        <v>1</v>
      </c>
      <c r="I246" s="150"/>
      <c r="L246" s="146"/>
      <c r="M246" s="151"/>
      <c r="T246" s="152"/>
      <c r="AT246" s="148" t="s">
        <v>154</v>
      </c>
      <c r="AU246" s="148" t="s">
        <v>85</v>
      </c>
      <c r="AV246" s="12" t="s">
        <v>83</v>
      </c>
      <c r="AW246" s="12" t="s">
        <v>31</v>
      </c>
      <c r="AX246" s="12" t="s">
        <v>75</v>
      </c>
      <c r="AY246" s="148" t="s">
        <v>136</v>
      </c>
    </row>
    <row r="247" spans="2:65" s="13" customFormat="1" ht="11.25">
      <c r="B247" s="153"/>
      <c r="D247" s="147" t="s">
        <v>154</v>
      </c>
      <c r="E247" s="154" t="s">
        <v>1</v>
      </c>
      <c r="F247" s="155" t="s">
        <v>627</v>
      </c>
      <c r="H247" s="156">
        <v>0.45200000000000001</v>
      </c>
      <c r="I247" s="157"/>
      <c r="L247" s="153"/>
      <c r="M247" s="158"/>
      <c r="T247" s="159"/>
      <c r="AT247" s="154" t="s">
        <v>154</v>
      </c>
      <c r="AU247" s="154" t="s">
        <v>85</v>
      </c>
      <c r="AV247" s="13" t="s">
        <v>85</v>
      </c>
      <c r="AW247" s="13" t="s">
        <v>31</v>
      </c>
      <c r="AX247" s="13" t="s">
        <v>83</v>
      </c>
      <c r="AY247" s="154" t="s">
        <v>136</v>
      </c>
    </row>
    <row r="248" spans="2:65" s="1" customFormat="1" ht="24.2" customHeight="1">
      <c r="B248" s="132"/>
      <c r="C248" s="133" t="s">
        <v>432</v>
      </c>
      <c r="D248" s="133" t="s">
        <v>138</v>
      </c>
      <c r="E248" s="134" t="s">
        <v>628</v>
      </c>
      <c r="F248" s="135" t="s">
        <v>629</v>
      </c>
      <c r="G248" s="136" t="s">
        <v>152</v>
      </c>
      <c r="H248" s="137">
        <v>2.653</v>
      </c>
      <c r="I248" s="138"/>
      <c r="J248" s="139">
        <f>ROUND(I248*H248,2)</f>
        <v>0</v>
      </c>
      <c r="K248" s="135" t="s">
        <v>142</v>
      </c>
      <c r="L248" s="32"/>
      <c r="M248" s="140" t="s">
        <v>1</v>
      </c>
      <c r="N248" s="141" t="s">
        <v>40</v>
      </c>
      <c r="P248" s="142">
        <f>O248*H248</f>
        <v>0</v>
      </c>
      <c r="Q248" s="142">
        <v>0</v>
      </c>
      <c r="R248" s="142">
        <f>Q248*H248</f>
        <v>0</v>
      </c>
      <c r="S248" s="142">
        <v>1.92</v>
      </c>
      <c r="T248" s="143">
        <f>S248*H248</f>
        <v>5.0937599999999996</v>
      </c>
      <c r="AR248" s="144" t="s">
        <v>143</v>
      </c>
      <c r="AT248" s="144" t="s">
        <v>138</v>
      </c>
      <c r="AU248" s="144" t="s">
        <v>85</v>
      </c>
      <c r="AY248" s="17" t="s">
        <v>136</v>
      </c>
      <c r="BE248" s="145">
        <f>IF(N248="základní",J248,0)</f>
        <v>0</v>
      </c>
      <c r="BF248" s="145">
        <f>IF(N248="snížená",J248,0)</f>
        <v>0</v>
      </c>
      <c r="BG248" s="145">
        <f>IF(N248="zákl. přenesená",J248,0)</f>
        <v>0</v>
      </c>
      <c r="BH248" s="145">
        <f>IF(N248="sníž. přenesená",J248,0)</f>
        <v>0</v>
      </c>
      <c r="BI248" s="145">
        <f>IF(N248="nulová",J248,0)</f>
        <v>0</v>
      </c>
      <c r="BJ248" s="17" t="s">
        <v>83</v>
      </c>
      <c r="BK248" s="145">
        <f>ROUND(I248*H248,2)</f>
        <v>0</v>
      </c>
      <c r="BL248" s="17" t="s">
        <v>143</v>
      </c>
      <c r="BM248" s="144" t="s">
        <v>630</v>
      </c>
    </row>
    <row r="249" spans="2:65" s="12" customFormat="1" ht="11.25">
      <c r="B249" s="146"/>
      <c r="D249" s="147" t="s">
        <v>154</v>
      </c>
      <c r="E249" s="148" t="s">
        <v>1</v>
      </c>
      <c r="F249" s="149" t="s">
        <v>631</v>
      </c>
      <c r="H249" s="148" t="s">
        <v>1</v>
      </c>
      <c r="I249" s="150"/>
      <c r="L249" s="146"/>
      <c r="M249" s="151"/>
      <c r="T249" s="152"/>
      <c r="AT249" s="148" t="s">
        <v>154</v>
      </c>
      <c r="AU249" s="148" t="s">
        <v>85</v>
      </c>
      <c r="AV249" s="12" t="s">
        <v>83</v>
      </c>
      <c r="AW249" s="12" t="s">
        <v>31</v>
      </c>
      <c r="AX249" s="12" t="s">
        <v>75</v>
      </c>
      <c r="AY249" s="148" t="s">
        <v>136</v>
      </c>
    </row>
    <row r="250" spans="2:65" s="13" customFormat="1" ht="11.25">
      <c r="B250" s="153"/>
      <c r="D250" s="147" t="s">
        <v>154</v>
      </c>
      <c r="E250" s="154" t="s">
        <v>1</v>
      </c>
      <c r="F250" s="155" t="s">
        <v>551</v>
      </c>
      <c r="H250" s="156">
        <v>2.653</v>
      </c>
      <c r="I250" s="157"/>
      <c r="L250" s="153"/>
      <c r="M250" s="158"/>
      <c r="T250" s="159"/>
      <c r="AT250" s="154" t="s">
        <v>154</v>
      </c>
      <c r="AU250" s="154" t="s">
        <v>85</v>
      </c>
      <c r="AV250" s="13" t="s">
        <v>85</v>
      </c>
      <c r="AW250" s="13" t="s">
        <v>31</v>
      </c>
      <c r="AX250" s="13" t="s">
        <v>83</v>
      </c>
      <c r="AY250" s="154" t="s">
        <v>136</v>
      </c>
    </row>
    <row r="251" spans="2:65" s="1" customFormat="1" ht="16.5" customHeight="1">
      <c r="B251" s="132"/>
      <c r="C251" s="133" t="s">
        <v>436</v>
      </c>
      <c r="D251" s="133" t="s">
        <v>138</v>
      </c>
      <c r="E251" s="134" t="s">
        <v>406</v>
      </c>
      <c r="F251" s="135" t="s">
        <v>632</v>
      </c>
      <c r="G251" s="136" t="s">
        <v>321</v>
      </c>
      <c r="H251" s="137">
        <v>1</v>
      </c>
      <c r="I251" s="138"/>
      <c r="J251" s="139">
        <f>ROUND(I251*H251,2)</f>
        <v>0</v>
      </c>
      <c r="K251" s="135" t="s">
        <v>1</v>
      </c>
      <c r="L251" s="32"/>
      <c r="M251" s="140" t="s">
        <v>1</v>
      </c>
      <c r="N251" s="141" t="s">
        <v>40</v>
      </c>
      <c r="P251" s="142">
        <f>O251*H251</f>
        <v>0</v>
      </c>
      <c r="Q251" s="142">
        <v>0</v>
      </c>
      <c r="R251" s="142">
        <f>Q251*H251</f>
        <v>0</v>
      </c>
      <c r="S251" s="142">
        <v>0.5</v>
      </c>
      <c r="T251" s="143">
        <f>S251*H251</f>
        <v>0.5</v>
      </c>
      <c r="AR251" s="144" t="s">
        <v>143</v>
      </c>
      <c r="AT251" s="144" t="s">
        <v>138</v>
      </c>
      <c r="AU251" s="144" t="s">
        <v>85</v>
      </c>
      <c r="AY251" s="17" t="s">
        <v>136</v>
      </c>
      <c r="BE251" s="145">
        <f>IF(N251="základní",J251,0)</f>
        <v>0</v>
      </c>
      <c r="BF251" s="145">
        <f>IF(N251="snížená",J251,0)</f>
        <v>0</v>
      </c>
      <c r="BG251" s="145">
        <f>IF(N251="zákl. přenesená",J251,0)</f>
        <v>0</v>
      </c>
      <c r="BH251" s="145">
        <f>IF(N251="sníž. přenesená",J251,0)</f>
        <v>0</v>
      </c>
      <c r="BI251" s="145">
        <f>IF(N251="nulová",J251,0)</f>
        <v>0</v>
      </c>
      <c r="BJ251" s="17" t="s">
        <v>83</v>
      </c>
      <c r="BK251" s="145">
        <f>ROUND(I251*H251,2)</f>
        <v>0</v>
      </c>
      <c r="BL251" s="17" t="s">
        <v>143</v>
      </c>
      <c r="BM251" s="144" t="s">
        <v>408</v>
      </c>
    </row>
    <row r="252" spans="2:65" s="11" customFormat="1" ht="22.9" customHeight="1">
      <c r="B252" s="120"/>
      <c r="D252" s="121" t="s">
        <v>74</v>
      </c>
      <c r="E252" s="130" t="s">
        <v>409</v>
      </c>
      <c r="F252" s="130" t="s">
        <v>410</v>
      </c>
      <c r="I252" s="123"/>
      <c r="J252" s="131">
        <f>BK252</f>
        <v>0</v>
      </c>
      <c r="L252" s="120"/>
      <c r="M252" s="125"/>
      <c r="P252" s="126">
        <f>SUM(P253:P261)</f>
        <v>0</v>
      </c>
      <c r="R252" s="126">
        <f>SUM(R253:R261)</f>
        <v>0</v>
      </c>
      <c r="T252" s="127">
        <f>SUM(T253:T261)</f>
        <v>0</v>
      </c>
      <c r="AR252" s="121" t="s">
        <v>83</v>
      </c>
      <c r="AT252" s="128" t="s">
        <v>74</v>
      </c>
      <c r="AU252" s="128" t="s">
        <v>83</v>
      </c>
      <c r="AY252" s="121" t="s">
        <v>136</v>
      </c>
      <c r="BK252" s="129">
        <f>SUM(BK253:BK261)</f>
        <v>0</v>
      </c>
    </row>
    <row r="253" spans="2:65" s="1" customFormat="1" ht="24.2" customHeight="1">
      <c r="B253" s="132"/>
      <c r="C253" s="133" t="s">
        <v>440</v>
      </c>
      <c r="D253" s="133" t="s">
        <v>138</v>
      </c>
      <c r="E253" s="134" t="s">
        <v>412</v>
      </c>
      <c r="F253" s="135" t="s">
        <v>413</v>
      </c>
      <c r="G253" s="136" t="s">
        <v>200</v>
      </c>
      <c r="H253" s="137">
        <v>6.4980000000000002</v>
      </c>
      <c r="I253" s="138"/>
      <c r="J253" s="139">
        <f>ROUND(I253*H253,2)</f>
        <v>0</v>
      </c>
      <c r="K253" s="135" t="s">
        <v>142</v>
      </c>
      <c r="L253" s="32"/>
      <c r="M253" s="140" t="s">
        <v>1</v>
      </c>
      <c r="N253" s="141" t="s">
        <v>40</v>
      </c>
      <c r="P253" s="142">
        <f>O253*H253</f>
        <v>0</v>
      </c>
      <c r="Q253" s="142">
        <v>0</v>
      </c>
      <c r="R253" s="142">
        <f>Q253*H253</f>
        <v>0</v>
      </c>
      <c r="S253" s="142">
        <v>0</v>
      </c>
      <c r="T253" s="143">
        <f>S253*H253</f>
        <v>0</v>
      </c>
      <c r="AR253" s="144" t="s">
        <v>143</v>
      </c>
      <c r="AT253" s="144" t="s">
        <v>138</v>
      </c>
      <c r="AU253" s="144" t="s">
        <v>85</v>
      </c>
      <c r="AY253" s="17" t="s">
        <v>136</v>
      </c>
      <c r="BE253" s="145">
        <f>IF(N253="základní",J253,0)</f>
        <v>0</v>
      </c>
      <c r="BF253" s="145">
        <f>IF(N253="snížená",J253,0)</f>
        <v>0</v>
      </c>
      <c r="BG253" s="145">
        <f>IF(N253="zákl. přenesená",J253,0)</f>
        <v>0</v>
      </c>
      <c r="BH253" s="145">
        <f>IF(N253="sníž. přenesená",J253,0)</f>
        <v>0</v>
      </c>
      <c r="BI253" s="145">
        <f>IF(N253="nulová",J253,0)</f>
        <v>0</v>
      </c>
      <c r="BJ253" s="17" t="s">
        <v>83</v>
      </c>
      <c r="BK253" s="145">
        <f>ROUND(I253*H253,2)</f>
        <v>0</v>
      </c>
      <c r="BL253" s="17" t="s">
        <v>143</v>
      </c>
      <c r="BM253" s="144" t="s">
        <v>414</v>
      </c>
    </row>
    <row r="254" spans="2:65" s="1" customFormat="1" ht="24.2" customHeight="1">
      <c r="B254" s="132"/>
      <c r="C254" s="133" t="s">
        <v>444</v>
      </c>
      <c r="D254" s="133" t="s">
        <v>138</v>
      </c>
      <c r="E254" s="134" t="s">
        <v>416</v>
      </c>
      <c r="F254" s="135" t="s">
        <v>417</v>
      </c>
      <c r="G254" s="136" t="s">
        <v>200</v>
      </c>
      <c r="H254" s="137">
        <v>6.4980000000000002</v>
      </c>
      <c r="I254" s="138"/>
      <c r="J254" s="139">
        <f>ROUND(I254*H254,2)</f>
        <v>0</v>
      </c>
      <c r="K254" s="135" t="s">
        <v>142</v>
      </c>
      <c r="L254" s="32"/>
      <c r="M254" s="140" t="s">
        <v>1</v>
      </c>
      <c r="N254" s="141" t="s">
        <v>40</v>
      </c>
      <c r="P254" s="142">
        <f>O254*H254</f>
        <v>0</v>
      </c>
      <c r="Q254" s="142">
        <v>0</v>
      </c>
      <c r="R254" s="142">
        <f>Q254*H254</f>
        <v>0</v>
      </c>
      <c r="S254" s="142">
        <v>0</v>
      </c>
      <c r="T254" s="143">
        <f>S254*H254</f>
        <v>0</v>
      </c>
      <c r="AR254" s="144" t="s">
        <v>143</v>
      </c>
      <c r="AT254" s="144" t="s">
        <v>138</v>
      </c>
      <c r="AU254" s="144" t="s">
        <v>85</v>
      </c>
      <c r="AY254" s="17" t="s">
        <v>136</v>
      </c>
      <c r="BE254" s="145">
        <f>IF(N254="základní",J254,0)</f>
        <v>0</v>
      </c>
      <c r="BF254" s="145">
        <f>IF(N254="snížená",J254,0)</f>
        <v>0</v>
      </c>
      <c r="BG254" s="145">
        <f>IF(N254="zákl. přenesená",J254,0)</f>
        <v>0</v>
      </c>
      <c r="BH254" s="145">
        <f>IF(N254="sníž. přenesená",J254,0)</f>
        <v>0</v>
      </c>
      <c r="BI254" s="145">
        <f>IF(N254="nulová",J254,0)</f>
        <v>0</v>
      </c>
      <c r="BJ254" s="17" t="s">
        <v>83</v>
      </c>
      <c r="BK254" s="145">
        <f>ROUND(I254*H254,2)</f>
        <v>0</v>
      </c>
      <c r="BL254" s="17" t="s">
        <v>143</v>
      </c>
      <c r="BM254" s="144" t="s">
        <v>418</v>
      </c>
    </row>
    <row r="255" spans="2:65" s="1" customFormat="1" ht="24.2" customHeight="1">
      <c r="B255" s="132"/>
      <c r="C255" s="133" t="s">
        <v>448</v>
      </c>
      <c r="D255" s="133" t="s">
        <v>138</v>
      </c>
      <c r="E255" s="134" t="s">
        <v>420</v>
      </c>
      <c r="F255" s="135" t="s">
        <v>421</v>
      </c>
      <c r="G255" s="136" t="s">
        <v>200</v>
      </c>
      <c r="H255" s="137">
        <v>58.481999999999999</v>
      </c>
      <c r="I255" s="138"/>
      <c r="J255" s="139">
        <f>ROUND(I255*H255,2)</f>
        <v>0</v>
      </c>
      <c r="K255" s="135" t="s">
        <v>142</v>
      </c>
      <c r="L255" s="32"/>
      <c r="M255" s="140" t="s">
        <v>1</v>
      </c>
      <c r="N255" s="141" t="s">
        <v>40</v>
      </c>
      <c r="P255" s="142">
        <f>O255*H255</f>
        <v>0</v>
      </c>
      <c r="Q255" s="142">
        <v>0</v>
      </c>
      <c r="R255" s="142">
        <f>Q255*H255</f>
        <v>0</v>
      </c>
      <c r="S255" s="142">
        <v>0</v>
      </c>
      <c r="T255" s="143">
        <f>S255*H255</f>
        <v>0</v>
      </c>
      <c r="AR255" s="144" t="s">
        <v>143</v>
      </c>
      <c r="AT255" s="144" t="s">
        <v>138</v>
      </c>
      <c r="AU255" s="144" t="s">
        <v>85</v>
      </c>
      <c r="AY255" s="17" t="s">
        <v>136</v>
      </c>
      <c r="BE255" s="145">
        <f>IF(N255="základní",J255,0)</f>
        <v>0</v>
      </c>
      <c r="BF255" s="145">
        <f>IF(N255="snížená",J255,0)</f>
        <v>0</v>
      </c>
      <c r="BG255" s="145">
        <f>IF(N255="zákl. přenesená",J255,0)</f>
        <v>0</v>
      </c>
      <c r="BH255" s="145">
        <f>IF(N255="sníž. přenesená",J255,0)</f>
        <v>0</v>
      </c>
      <c r="BI255" s="145">
        <f>IF(N255="nulová",J255,0)</f>
        <v>0</v>
      </c>
      <c r="BJ255" s="17" t="s">
        <v>83</v>
      </c>
      <c r="BK255" s="145">
        <f>ROUND(I255*H255,2)</f>
        <v>0</v>
      </c>
      <c r="BL255" s="17" t="s">
        <v>143</v>
      </c>
      <c r="BM255" s="144" t="s">
        <v>422</v>
      </c>
    </row>
    <row r="256" spans="2:65" s="13" customFormat="1" ht="11.25">
      <c r="B256" s="153"/>
      <c r="D256" s="147" t="s">
        <v>154</v>
      </c>
      <c r="F256" s="155" t="s">
        <v>633</v>
      </c>
      <c r="H256" s="156">
        <v>58.481999999999999</v>
      </c>
      <c r="I256" s="157"/>
      <c r="L256" s="153"/>
      <c r="M256" s="158"/>
      <c r="T256" s="159"/>
      <c r="AT256" s="154" t="s">
        <v>154</v>
      </c>
      <c r="AU256" s="154" t="s">
        <v>85</v>
      </c>
      <c r="AV256" s="13" t="s">
        <v>85</v>
      </c>
      <c r="AW256" s="13" t="s">
        <v>3</v>
      </c>
      <c r="AX256" s="13" t="s">
        <v>83</v>
      </c>
      <c r="AY256" s="154" t="s">
        <v>136</v>
      </c>
    </row>
    <row r="257" spans="2:65" s="1" customFormat="1" ht="37.9" customHeight="1">
      <c r="B257" s="132"/>
      <c r="C257" s="133" t="s">
        <v>454</v>
      </c>
      <c r="D257" s="133" t="s">
        <v>138</v>
      </c>
      <c r="E257" s="134" t="s">
        <v>634</v>
      </c>
      <c r="F257" s="135" t="s">
        <v>635</v>
      </c>
      <c r="G257" s="136" t="s">
        <v>200</v>
      </c>
      <c r="H257" s="137">
        <v>6.4980000000000002</v>
      </c>
      <c r="I257" s="138"/>
      <c r="J257" s="139">
        <f>ROUND(I257*H257,2)</f>
        <v>0</v>
      </c>
      <c r="K257" s="135" t="s">
        <v>142</v>
      </c>
      <c r="L257" s="32"/>
      <c r="M257" s="140" t="s">
        <v>1</v>
      </c>
      <c r="N257" s="141" t="s">
        <v>40</v>
      </c>
      <c r="P257" s="142">
        <f>O257*H257</f>
        <v>0</v>
      </c>
      <c r="Q257" s="142">
        <v>0</v>
      </c>
      <c r="R257" s="142">
        <f>Q257*H257</f>
        <v>0</v>
      </c>
      <c r="S257" s="142">
        <v>0</v>
      </c>
      <c r="T257" s="143">
        <f>S257*H257</f>
        <v>0</v>
      </c>
      <c r="AR257" s="144" t="s">
        <v>143</v>
      </c>
      <c r="AT257" s="144" t="s">
        <v>138</v>
      </c>
      <c r="AU257" s="144" t="s">
        <v>85</v>
      </c>
      <c r="AY257" s="17" t="s">
        <v>136</v>
      </c>
      <c r="BE257" s="145">
        <f>IF(N257="základní",J257,0)</f>
        <v>0</v>
      </c>
      <c r="BF257" s="145">
        <f>IF(N257="snížená",J257,0)</f>
        <v>0</v>
      </c>
      <c r="BG257" s="145">
        <f>IF(N257="zákl. přenesená",J257,0)</f>
        <v>0</v>
      </c>
      <c r="BH257" s="145">
        <f>IF(N257="sníž. přenesená",J257,0)</f>
        <v>0</v>
      </c>
      <c r="BI257" s="145">
        <f>IF(N257="nulová",J257,0)</f>
        <v>0</v>
      </c>
      <c r="BJ257" s="17" t="s">
        <v>83</v>
      </c>
      <c r="BK257" s="145">
        <f>ROUND(I257*H257,2)</f>
        <v>0</v>
      </c>
      <c r="BL257" s="17" t="s">
        <v>143</v>
      </c>
      <c r="BM257" s="144" t="s">
        <v>636</v>
      </c>
    </row>
    <row r="258" spans="2:65" s="1" customFormat="1" ht="37.9" customHeight="1">
      <c r="B258" s="132"/>
      <c r="C258" s="133" t="s">
        <v>462</v>
      </c>
      <c r="D258" s="133" t="s">
        <v>138</v>
      </c>
      <c r="E258" s="134" t="s">
        <v>425</v>
      </c>
      <c r="F258" s="135" t="s">
        <v>426</v>
      </c>
      <c r="G258" s="136" t="s">
        <v>200</v>
      </c>
      <c r="H258" s="137">
        <v>207.36500000000001</v>
      </c>
      <c r="I258" s="138"/>
      <c r="J258" s="139">
        <f>ROUND(I258*H258,2)</f>
        <v>0</v>
      </c>
      <c r="K258" s="135" t="s">
        <v>142</v>
      </c>
      <c r="L258" s="32"/>
      <c r="M258" s="140" t="s">
        <v>1</v>
      </c>
      <c r="N258" s="141" t="s">
        <v>40</v>
      </c>
      <c r="P258" s="142">
        <f>O258*H258</f>
        <v>0</v>
      </c>
      <c r="Q258" s="142">
        <v>0</v>
      </c>
      <c r="R258" s="142">
        <f>Q258*H258</f>
        <v>0</v>
      </c>
      <c r="S258" s="142">
        <v>0</v>
      </c>
      <c r="T258" s="143">
        <f>S258*H258</f>
        <v>0</v>
      </c>
      <c r="AR258" s="144" t="s">
        <v>143</v>
      </c>
      <c r="AT258" s="144" t="s">
        <v>138</v>
      </c>
      <c r="AU258" s="144" t="s">
        <v>85</v>
      </c>
      <c r="AY258" s="17" t="s">
        <v>136</v>
      </c>
      <c r="BE258" s="145">
        <f>IF(N258="základní",J258,0)</f>
        <v>0</v>
      </c>
      <c r="BF258" s="145">
        <f>IF(N258="snížená",J258,0)</f>
        <v>0</v>
      </c>
      <c r="BG258" s="145">
        <f>IF(N258="zákl. přenesená",J258,0)</f>
        <v>0</v>
      </c>
      <c r="BH258" s="145">
        <f>IF(N258="sníž. přenesená",J258,0)</f>
        <v>0</v>
      </c>
      <c r="BI258" s="145">
        <f>IF(N258="nulová",J258,0)</f>
        <v>0</v>
      </c>
      <c r="BJ258" s="17" t="s">
        <v>83</v>
      </c>
      <c r="BK258" s="145">
        <f>ROUND(I258*H258,2)</f>
        <v>0</v>
      </c>
      <c r="BL258" s="17" t="s">
        <v>143</v>
      </c>
      <c r="BM258" s="144" t="s">
        <v>637</v>
      </c>
    </row>
    <row r="259" spans="2:65" s="1" customFormat="1" ht="33" customHeight="1">
      <c r="B259" s="132"/>
      <c r="C259" s="133" t="s">
        <v>469</v>
      </c>
      <c r="D259" s="133" t="s">
        <v>138</v>
      </c>
      <c r="E259" s="134" t="s">
        <v>429</v>
      </c>
      <c r="F259" s="135" t="s">
        <v>430</v>
      </c>
      <c r="G259" s="136" t="s">
        <v>200</v>
      </c>
      <c r="H259" s="137">
        <v>8.4670000000000005</v>
      </c>
      <c r="I259" s="138"/>
      <c r="J259" s="139">
        <f>ROUND(I259*H259,2)</f>
        <v>0</v>
      </c>
      <c r="K259" s="135" t="s">
        <v>142</v>
      </c>
      <c r="L259" s="32"/>
      <c r="M259" s="140" t="s">
        <v>1</v>
      </c>
      <c r="N259" s="141" t="s">
        <v>40</v>
      </c>
      <c r="P259" s="142">
        <f>O259*H259</f>
        <v>0</v>
      </c>
      <c r="Q259" s="142">
        <v>0</v>
      </c>
      <c r="R259" s="142">
        <f>Q259*H259</f>
        <v>0</v>
      </c>
      <c r="S259" s="142">
        <v>0</v>
      </c>
      <c r="T259" s="143">
        <f>S259*H259</f>
        <v>0</v>
      </c>
      <c r="AR259" s="144" t="s">
        <v>143</v>
      </c>
      <c r="AT259" s="144" t="s">
        <v>138</v>
      </c>
      <c r="AU259" s="144" t="s">
        <v>85</v>
      </c>
      <c r="AY259" s="17" t="s">
        <v>136</v>
      </c>
      <c r="BE259" s="145">
        <f>IF(N259="základní",J259,0)</f>
        <v>0</v>
      </c>
      <c r="BF259" s="145">
        <f>IF(N259="snížená",J259,0)</f>
        <v>0</v>
      </c>
      <c r="BG259" s="145">
        <f>IF(N259="zákl. přenesená",J259,0)</f>
        <v>0</v>
      </c>
      <c r="BH259" s="145">
        <f>IF(N259="sníž. přenesená",J259,0)</f>
        <v>0</v>
      </c>
      <c r="BI259" s="145">
        <f>IF(N259="nulová",J259,0)</f>
        <v>0</v>
      </c>
      <c r="BJ259" s="17" t="s">
        <v>83</v>
      </c>
      <c r="BK259" s="145">
        <f>ROUND(I259*H259,2)</f>
        <v>0</v>
      </c>
      <c r="BL259" s="17" t="s">
        <v>143</v>
      </c>
      <c r="BM259" s="144" t="s">
        <v>638</v>
      </c>
    </row>
    <row r="260" spans="2:65" s="1" customFormat="1" ht="37.9" customHeight="1">
      <c r="B260" s="132"/>
      <c r="C260" s="133" t="s">
        <v>476</v>
      </c>
      <c r="D260" s="133" t="s">
        <v>138</v>
      </c>
      <c r="E260" s="134" t="s">
        <v>433</v>
      </c>
      <c r="F260" s="135" t="s">
        <v>434</v>
      </c>
      <c r="G260" s="136" t="s">
        <v>200</v>
      </c>
      <c r="H260" s="137">
        <v>5.4779999999999998</v>
      </c>
      <c r="I260" s="138"/>
      <c r="J260" s="139">
        <f>ROUND(I260*H260,2)</f>
        <v>0</v>
      </c>
      <c r="K260" s="135" t="s">
        <v>142</v>
      </c>
      <c r="L260" s="32"/>
      <c r="M260" s="140" t="s">
        <v>1</v>
      </c>
      <c r="N260" s="141" t="s">
        <v>40</v>
      </c>
      <c r="P260" s="142">
        <f>O260*H260</f>
        <v>0</v>
      </c>
      <c r="Q260" s="142">
        <v>0</v>
      </c>
      <c r="R260" s="142">
        <f>Q260*H260</f>
        <v>0</v>
      </c>
      <c r="S260" s="142">
        <v>0</v>
      </c>
      <c r="T260" s="143">
        <f>S260*H260</f>
        <v>0</v>
      </c>
      <c r="AR260" s="144" t="s">
        <v>143</v>
      </c>
      <c r="AT260" s="144" t="s">
        <v>138</v>
      </c>
      <c r="AU260" s="144" t="s">
        <v>85</v>
      </c>
      <c r="AY260" s="17" t="s">
        <v>136</v>
      </c>
      <c r="BE260" s="145">
        <f>IF(N260="základní",J260,0)</f>
        <v>0</v>
      </c>
      <c r="BF260" s="145">
        <f>IF(N260="snížená",J260,0)</f>
        <v>0</v>
      </c>
      <c r="BG260" s="145">
        <f>IF(N260="zákl. přenesená",J260,0)</f>
        <v>0</v>
      </c>
      <c r="BH260" s="145">
        <f>IF(N260="sníž. přenesená",J260,0)</f>
        <v>0</v>
      </c>
      <c r="BI260" s="145">
        <f>IF(N260="nulová",J260,0)</f>
        <v>0</v>
      </c>
      <c r="BJ260" s="17" t="s">
        <v>83</v>
      </c>
      <c r="BK260" s="145">
        <f>ROUND(I260*H260,2)</f>
        <v>0</v>
      </c>
      <c r="BL260" s="17" t="s">
        <v>143</v>
      </c>
      <c r="BM260" s="144" t="s">
        <v>639</v>
      </c>
    </row>
    <row r="261" spans="2:65" s="1" customFormat="1" ht="44.25" customHeight="1">
      <c r="B261" s="132"/>
      <c r="C261" s="133" t="s">
        <v>482</v>
      </c>
      <c r="D261" s="133" t="s">
        <v>138</v>
      </c>
      <c r="E261" s="134" t="s">
        <v>449</v>
      </c>
      <c r="F261" s="135" t="s">
        <v>450</v>
      </c>
      <c r="G261" s="136" t="s">
        <v>200</v>
      </c>
      <c r="H261" s="137">
        <v>0.83</v>
      </c>
      <c r="I261" s="138"/>
      <c r="J261" s="139">
        <f>ROUND(I261*H261,2)</f>
        <v>0</v>
      </c>
      <c r="K261" s="135" t="s">
        <v>142</v>
      </c>
      <c r="L261" s="32"/>
      <c r="M261" s="140" t="s">
        <v>1</v>
      </c>
      <c r="N261" s="141" t="s">
        <v>40</v>
      </c>
      <c r="P261" s="142">
        <f>O261*H261</f>
        <v>0</v>
      </c>
      <c r="Q261" s="142">
        <v>0</v>
      </c>
      <c r="R261" s="142">
        <f>Q261*H261</f>
        <v>0</v>
      </c>
      <c r="S261" s="142">
        <v>0</v>
      </c>
      <c r="T261" s="143">
        <f>S261*H261</f>
        <v>0</v>
      </c>
      <c r="AR261" s="144" t="s">
        <v>143</v>
      </c>
      <c r="AT261" s="144" t="s">
        <v>138</v>
      </c>
      <c r="AU261" s="144" t="s">
        <v>85</v>
      </c>
      <c r="AY261" s="17" t="s">
        <v>136</v>
      </c>
      <c r="BE261" s="145">
        <f>IF(N261="základní",J261,0)</f>
        <v>0</v>
      </c>
      <c r="BF261" s="145">
        <f>IF(N261="snížená",J261,0)</f>
        <v>0</v>
      </c>
      <c r="BG261" s="145">
        <f>IF(N261="zákl. přenesená",J261,0)</f>
        <v>0</v>
      </c>
      <c r="BH261" s="145">
        <f>IF(N261="sníž. přenesená",J261,0)</f>
        <v>0</v>
      </c>
      <c r="BI261" s="145">
        <f>IF(N261="nulová",J261,0)</f>
        <v>0</v>
      </c>
      <c r="BJ261" s="17" t="s">
        <v>83</v>
      </c>
      <c r="BK261" s="145">
        <f>ROUND(I261*H261,2)</f>
        <v>0</v>
      </c>
      <c r="BL261" s="17" t="s">
        <v>143</v>
      </c>
      <c r="BM261" s="144" t="s">
        <v>640</v>
      </c>
    </row>
    <row r="262" spans="2:65" s="11" customFormat="1" ht="22.9" customHeight="1">
      <c r="B262" s="120"/>
      <c r="D262" s="121" t="s">
        <v>74</v>
      </c>
      <c r="E262" s="130" t="s">
        <v>452</v>
      </c>
      <c r="F262" s="130" t="s">
        <v>453</v>
      </c>
      <c r="I262" s="123"/>
      <c r="J262" s="131">
        <f>BK262</f>
        <v>0</v>
      </c>
      <c r="L262" s="120"/>
      <c r="M262" s="125"/>
      <c r="P262" s="126">
        <f>P263</f>
        <v>0</v>
      </c>
      <c r="R262" s="126">
        <f>R263</f>
        <v>0</v>
      </c>
      <c r="T262" s="127">
        <f>T263</f>
        <v>0</v>
      </c>
      <c r="AR262" s="121" t="s">
        <v>83</v>
      </c>
      <c r="AT262" s="128" t="s">
        <v>74</v>
      </c>
      <c r="AU262" s="128" t="s">
        <v>83</v>
      </c>
      <c r="AY262" s="121" t="s">
        <v>136</v>
      </c>
      <c r="BK262" s="129">
        <f>BK263</f>
        <v>0</v>
      </c>
    </row>
    <row r="263" spans="2:65" s="1" customFormat="1" ht="24.2" customHeight="1">
      <c r="B263" s="132"/>
      <c r="C263" s="133" t="s">
        <v>487</v>
      </c>
      <c r="D263" s="133" t="s">
        <v>138</v>
      </c>
      <c r="E263" s="134" t="s">
        <v>455</v>
      </c>
      <c r="F263" s="135" t="s">
        <v>456</v>
      </c>
      <c r="G263" s="136" t="s">
        <v>200</v>
      </c>
      <c r="H263" s="137">
        <v>25.831</v>
      </c>
      <c r="I263" s="138"/>
      <c r="J263" s="139">
        <f>ROUND(I263*H263,2)</f>
        <v>0</v>
      </c>
      <c r="K263" s="135" t="s">
        <v>142</v>
      </c>
      <c r="L263" s="32"/>
      <c r="M263" s="184" t="s">
        <v>1</v>
      </c>
      <c r="N263" s="185" t="s">
        <v>40</v>
      </c>
      <c r="O263" s="186"/>
      <c r="P263" s="187">
        <f>O263*H263</f>
        <v>0</v>
      </c>
      <c r="Q263" s="187">
        <v>0</v>
      </c>
      <c r="R263" s="187">
        <f>Q263*H263</f>
        <v>0</v>
      </c>
      <c r="S263" s="187">
        <v>0</v>
      </c>
      <c r="T263" s="188">
        <f>S263*H263</f>
        <v>0</v>
      </c>
      <c r="AR263" s="144" t="s">
        <v>143</v>
      </c>
      <c r="AT263" s="144" t="s">
        <v>138</v>
      </c>
      <c r="AU263" s="144" t="s">
        <v>85</v>
      </c>
      <c r="AY263" s="17" t="s">
        <v>136</v>
      </c>
      <c r="BE263" s="145">
        <f>IF(N263="základní",J263,0)</f>
        <v>0</v>
      </c>
      <c r="BF263" s="145">
        <f>IF(N263="snížená",J263,0)</f>
        <v>0</v>
      </c>
      <c r="BG263" s="145">
        <f>IF(N263="zákl. přenesená",J263,0)</f>
        <v>0</v>
      </c>
      <c r="BH263" s="145">
        <f>IF(N263="sníž. přenesená",J263,0)</f>
        <v>0</v>
      </c>
      <c r="BI263" s="145">
        <f>IF(N263="nulová",J263,0)</f>
        <v>0</v>
      </c>
      <c r="BJ263" s="17" t="s">
        <v>83</v>
      </c>
      <c r="BK263" s="145">
        <f>ROUND(I263*H263,2)</f>
        <v>0</v>
      </c>
      <c r="BL263" s="17" t="s">
        <v>143</v>
      </c>
      <c r="BM263" s="144" t="s">
        <v>641</v>
      </c>
    </row>
    <row r="264" spans="2:65" s="1" customFormat="1" ht="6.95" customHeight="1">
      <c r="B264" s="44"/>
      <c r="C264" s="45"/>
      <c r="D264" s="45"/>
      <c r="E264" s="45"/>
      <c r="F264" s="45"/>
      <c r="G264" s="45"/>
      <c r="H264" s="45"/>
      <c r="I264" s="45"/>
      <c r="J264" s="45"/>
      <c r="K264" s="45"/>
      <c r="L264" s="32"/>
    </row>
  </sheetData>
  <autoFilter ref="C126:K263" xr:uid="{00000000-0009-0000-0000-000003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29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7" t="s">
        <v>5</v>
      </c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17" t="s">
        <v>94</v>
      </c>
    </row>
    <row r="3" spans="2:46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2:46" ht="24.95" hidden="1" customHeight="1">
      <c r="B4" s="20"/>
      <c r="D4" s="21" t="s">
        <v>98</v>
      </c>
      <c r="L4" s="20"/>
      <c r="M4" s="88" t="s">
        <v>10</v>
      </c>
      <c r="AT4" s="17" t="s">
        <v>3</v>
      </c>
    </row>
    <row r="5" spans="2:46" ht="6.95" hidden="1" customHeight="1">
      <c r="B5" s="20"/>
      <c r="L5" s="20"/>
    </row>
    <row r="6" spans="2:46" ht="12" hidden="1" customHeight="1">
      <c r="B6" s="20"/>
      <c r="D6" s="27" t="s">
        <v>16</v>
      </c>
      <c r="L6" s="20"/>
    </row>
    <row r="7" spans="2:46" ht="16.5" hidden="1" customHeight="1">
      <c r="B7" s="20"/>
      <c r="E7" s="228" t="str">
        <f>'Rekapitulace stavby'!K6</f>
        <v>„Vybudování kanalizačních stok „A“, „B“, „B-1“ v Doubravě, likvidace ČOV 1, ČOV 2 v Doubravě“</v>
      </c>
      <c r="F7" s="229"/>
      <c r="G7" s="229"/>
      <c r="H7" s="229"/>
      <c r="L7" s="20"/>
    </row>
    <row r="8" spans="2:46" s="1" customFormat="1" ht="12" hidden="1" customHeight="1">
      <c r="B8" s="32"/>
      <c r="D8" s="27" t="s">
        <v>99</v>
      </c>
      <c r="L8" s="32"/>
    </row>
    <row r="9" spans="2:46" s="1" customFormat="1" ht="16.5" hidden="1" customHeight="1">
      <c r="B9" s="32"/>
      <c r="E9" s="189" t="s">
        <v>642</v>
      </c>
      <c r="F9" s="230"/>
      <c r="G9" s="230"/>
      <c r="H9" s="230"/>
      <c r="L9" s="32"/>
    </row>
    <row r="10" spans="2:46" s="1" customFormat="1" ht="11.25" hidden="1">
      <c r="B10" s="32"/>
      <c r="L10" s="32"/>
    </row>
    <row r="11" spans="2:46" s="1" customFormat="1" ht="12" hidden="1" customHeight="1">
      <c r="B11" s="32"/>
      <c r="D11" s="27" t="s">
        <v>17</v>
      </c>
      <c r="F11" s="25" t="s">
        <v>1</v>
      </c>
      <c r="I11" s="27" t="s">
        <v>18</v>
      </c>
      <c r="J11" s="25" t="s">
        <v>1</v>
      </c>
      <c r="L11" s="32"/>
    </row>
    <row r="12" spans="2:46" s="1" customFormat="1" ht="12" hidden="1" customHeight="1">
      <c r="B12" s="32"/>
      <c r="D12" s="27" t="s">
        <v>19</v>
      </c>
      <c r="F12" s="25" t="s">
        <v>20</v>
      </c>
      <c r="I12" s="27" t="s">
        <v>21</v>
      </c>
      <c r="J12" s="52" t="str">
        <f>'Rekapitulace stavby'!AN8</f>
        <v>Vyplň údaj</v>
      </c>
      <c r="L12" s="32"/>
    </row>
    <row r="13" spans="2:46" s="1" customFormat="1" ht="10.9" hidden="1" customHeight="1">
      <c r="B13" s="32"/>
      <c r="L13" s="32"/>
    </row>
    <row r="14" spans="2:46" s="1" customFormat="1" ht="12" hidden="1" customHeight="1">
      <c r="B14" s="32"/>
      <c r="D14" s="27" t="s">
        <v>22</v>
      </c>
      <c r="I14" s="27" t="s">
        <v>23</v>
      </c>
      <c r="J14" s="25" t="s">
        <v>1</v>
      </c>
      <c r="L14" s="32"/>
    </row>
    <row r="15" spans="2:46" s="1" customFormat="1" ht="18" hidden="1" customHeight="1">
      <c r="B15" s="32"/>
      <c r="E15" s="25" t="s">
        <v>20</v>
      </c>
      <c r="I15" s="27" t="s">
        <v>24</v>
      </c>
      <c r="J15" s="25" t="s">
        <v>1</v>
      </c>
      <c r="L15" s="32"/>
    </row>
    <row r="16" spans="2:46" s="1" customFormat="1" ht="6.95" hidden="1" customHeight="1">
      <c r="B16" s="32"/>
      <c r="L16" s="32"/>
    </row>
    <row r="17" spans="2:12" s="1" customFormat="1" ht="12" hidden="1" customHeight="1">
      <c r="B17" s="32"/>
      <c r="D17" s="27" t="s">
        <v>25</v>
      </c>
      <c r="I17" s="27" t="s">
        <v>23</v>
      </c>
      <c r="J17" s="28" t="str">
        <f>'Rekapitulace stavby'!AN13</f>
        <v>Vyplň údaj</v>
      </c>
      <c r="L17" s="32"/>
    </row>
    <row r="18" spans="2:12" s="1" customFormat="1" ht="18" hidden="1" customHeight="1">
      <c r="B18" s="32"/>
      <c r="E18" s="231" t="str">
        <f>'Rekapitulace stavby'!E14</f>
        <v>Vyplň údaj</v>
      </c>
      <c r="F18" s="211"/>
      <c r="G18" s="211"/>
      <c r="H18" s="211"/>
      <c r="I18" s="27" t="s">
        <v>24</v>
      </c>
      <c r="J18" s="28" t="str">
        <f>'Rekapitulace stavby'!AN14</f>
        <v>Vyplň údaj</v>
      </c>
      <c r="L18" s="32"/>
    </row>
    <row r="19" spans="2:12" s="1" customFormat="1" ht="6.95" hidden="1" customHeight="1">
      <c r="B19" s="32"/>
      <c r="L19" s="32"/>
    </row>
    <row r="20" spans="2:12" s="1" customFormat="1" ht="12" hidden="1" customHeight="1">
      <c r="B20" s="32"/>
      <c r="D20" s="27" t="s">
        <v>27</v>
      </c>
      <c r="I20" s="27" t="s">
        <v>23</v>
      </c>
      <c r="J20" s="25" t="s">
        <v>28</v>
      </c>
      <c r="L20" s="32"/>
    </row>
    <row r="21" spans="2:12" s="1" customFormat="1" ht="18" hidden="1" customHeight="1">
      <c r="B21" s="32"/>
      <c r="E21" s="25" t="s">
        <v>29</v>
      </c>
      <c r="I21" s="27" t="s">
        <v>24</v>
      </c>
      <c r="J21" s="25" t="s">
        <v>30</v>
      </c>
      <c r="L21" s="32"/>
    </row>
    <row r="22" spans="2:12" s="1" customFormat="1" ht="6.95" hidden="1" customHeight="1">
      <c r="B22" s="32"/>
      <c r="L22" s="32"/>
    </row>
    <row r="23" spans="2:12" s="1" customFormat="1" ht="12" hidden="1" customHeight="1">
      <c r="B23" s="32"/>
      <c r="D23" s="27" t="s">
        <v>32</v>
      </c>
      <c r="I23" s="27" t="s">
        <v>23</v>
      </c>
      <c r="J23" s="25" t="str">
        <f>IF('Rekapitulace stavby'!AN19="","",'Rekapitulace stavby'!AN19)</f>
        <v/>
      </c>
      <c r="L23" s="32"/>
    </row>
    <row r="24" spans="2:12" s="1" customFormat="1" ht="18" hidden="1" customHeight="1">
      <c r="B24" s="32"/>
      <c r="E24" s="25" t="str">
        <f>IF('Rekapitulace stavby'!E20="","",'Rekapitulace stavby'!E20)</f>
        <v xml:space="preserve"> </v>
      </c>
      <c r="I24" s="27" t="s">
        <v>24</v>
      </c>
      <c r="J24" s="25" t="str">
        <f>IF('Rekapitulace stavby'!AN20="","",'Rekapitulace stavby'!AN20)</f>
        <v/>
      </c>
      <c r="L24" s="32"/>
    </row>
    <row r="25" spans="2:12" s="1" customFormat="1" ht="6.95" hidden="1" customHeight="1">
      <c r="B25" s="32"/>
      <c r="L25" s="32"/>
    </row>
    <row r="26" spans="2:12" s="1" customFormat="1" ht="12" hidden="1" customHeight="1">
      <c r="B26" s="32"/>
      <c r="D26" s="27" t="s">
        <v>34</v>
      </c>
      <c r="L26" s="32"/>
    </row>
    <row r="27" spans="2:12" s="7" customFormat="1" ht="16.5" hidden="1" customHeight="1">
      <c r="B27" s="89"/>
      <c r="E27" s="216" t="s">
        <v>1</v>
      </c>
      <c r="F27" s="216"/>
      <c r="G27" s="216"/>
      <c r="H27" s="216"/>
      <c r="L27" s="89"/>
    </row>
    <row r="28" spans="2:12" s="1" customFormat="1" ht="6.95" hidden="1" customHeight="1">
      <c r="B28" s="32"/>
      <c r="L28" s="32"/>
    </row>
    <row r="29" spans="2:12" s="1" customFormat="1" ht="6.95" hidden="1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hidden="1" customHeight="1">
      <c r="B30" s="32"/>
      <c r="D30" s="90" t="s">
        <v>35</v>
      </c>
      <c r="J30" s="66">
        <f>ROUND(J118, 2)</f>
        <v>0</v>
      </c>
      <c r="L30" s="32"/>
    </row>
    <row r="31" spans="2:12" s="1" customFormat="1" ht="6.95" hidden="1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hidden="1" customHeight="1">
      <c r="B32" s="32"/>
      <c r="F32" s="35" t="s">
        <v>37</v>
      </c>
      <c r="I32" s="35" t="s">
        <v>36</v>
      </c>
      <c r="J32" s="35" t="s">
        <v>38</v>
      </c>
      <c r="L32" s="32"/>
    </row>
    <row r="33" spans="2:12" s="1" customFormat="1" ht="14.45" hidden="1" customHeight="1">
      <c r="B33" s="32"/>
      <c r="D33" s="55" t="s">
        <v>39</v>
      </c>
      <c r="E33" s="27" t="s">
        <v>40</v>
      </c>
      <c r="F33" s="91">
        <f>ROUND((SUM(BE118:BE128)),  2)</f>
        <v>0</v>
      </c>
      <c r="I33" s="92">
        <v>0.21</v>
      </c>
      <c r="J33" s="91">
        <f>ROUND(((SUM(BE118:BE128))*I33),  2)</f>
        <v>0</v>
      </c>
      <c r="L33" s="32"/>
    </row>
    <row r="34" spans="2:12" s="1" customFormat="1" ht="14.45" hidden="1" customHeight="1">
      <c r="B34" s="32"/>
      <c r="E34" s="27" t="s">
        <v>41</v>
      </c>
      <c r="F34" s="91">
        <f>ROUND((SUM(BF118:BF128)),  2)</f>
        <v>0</v>
      </c>
      <c r="I34" s="92">
        <v>0.15</v>
      </c>
      <c r="J34" s="91">
        <f>ROUND(((SUM(BF118:BF128))*I34),  2)</f>
        <v>0</v>
      </c>
      <c r="L34" s="32"/>
    </row>
    <row r="35" spans="2:12" s="1" customFormat="1" ht="14.45" hidden="1" customHeight="1">
      <c r="B35" s="32"/>
      <c r="E35" s="27" t="s">
        <v>42</v>
      </c>
      <c r="F35" s="91">
        <f>ROUND((SUM(BG118:BG128)),  2)</f>
        <v>0</v>
      </c>
      <c r="I35" s="92">
        <v>0.21</v>
      </c>
      <c r="J35" s="91">
        <f>0</f>
        <v>0</v>
      </c>
      <c r="L35" s="32"/>
    </row>
    <row r="36" spans="2:12" s="1" customFormat="1" ht="14.45" hidden="1" customHeight="1">
      <c r="B36" s="32"/>
      <c r="E36" s="27" t="s">
        <v>43</v>
      </c>
      <c r="F36" s="91">
        <f>ROUND((SUM(BH118:BH128)),  2)</f>
        <v>0</v>
      </c>
      <c r="I36" s="92">
        <v>0.15</v>
      </c>
      <c r="J36" s="91">
        <f>0</f>
        <v>0</v>
      </c>
      <c r="L36" s="32"/>
    </row>
    <row r="37" spans="2:12" s="1" customFormat="1" ht="14.45" hidden="1" customHeight="1">
      <c r="B37" s="32"/>
      <c r="E37" s="27" t="s">
        <v>44</v>
      </c>
      <c r="F37" s="91">
        <f>ROUND((SUM(BI118:BI128)),  2)</f>
        <v>0</v>
      </c>
      <c r="I37" s="92">
        <v>0</v>
      </c>
      <c r="J37" s="91">
        <f>0</f>
        <v>0</v>
      </c>
      <c r="L37" s="32"/>
    </row>
    <row r="38" spans="2:12" s="1" customFormat="1" ht="6.95" hidden="1" customHeight="1">
      <c r="B38" s="32"/>
      <c r="L38" s="32"/>
    </row>
    <row r="39" spans="2:12" s="1" customFormat="1" ht="25.35" hidden="1" customHeight="1">
      <c r="B39" s="32"/>
      <c r="C39" s="93"/>
      <c r="D39" s="94" t="s">
        <v>45</v>
      </c>
      <c r="E39" s="57"/>
      <c r="F39" s="57"/>
      <c r="G39" s="95" t="s">
        <v>46</v>
      </c>
      <c r="H39" s="96" t="s">
        <v>47</v>
      </c>
      <c r="I39" s="57"/>
      <c r="J39" s="97">
        <f>SUM(J30:J37)</f>
        <v>0</v>
      </c>
      <c r="K39" s="98"/>
      <c r="L39" s="32"/>
    </row>
    <row r="40" spans="2:12" s="1" customFormat="1" ht="14.45" hidden="1" customHeight="1">
      <c r="B40" s="32"/>
      <c r="L40" s="32"/>
    </row>
    <row r="41" spans="2:12" ht="14.45" hidden="1" customHeight="1">
      <c r="B41" s="20"/>
      <c r="L41" s="20"/>
    </row>
    <row r="42" spans="2:12" ht="14.45" hidden="1" customHeight="1">
      <c r="B42" s="20"/>
      <c r="L42" s="20"/>
    </row>
    <row r="43" spans="2:12" ht="14.45" hidden="1" customHeight="1">
      <c r="B43" s="20"/>
      <c r="L43" s="20"/>
    </row>
    <row r="44" spans="2:12" ht="14.45" hidden="1" customHeight="1">
      <c r="B44" s="20"/>
      <c r="L44" s="20"/>
    </row>
    <row r="45" spans="2:12" ht="14.45" hidden="1" customHeight="1">
      <c r="B45" s="20"/>
      <c r="L45" s="20"/>
    </row>
    <row r="46" spans="2:12" ht="14.45" hidden="1" customHeight="1">
      <c r="B46" s="20"/>
      <c r="L46" s="20"/>
    </row>
    <row r="47" spans="2:12" ht="14.45" hidden="1" customHeight="1">
      <c r="B47" s="20"/>
      <c r="L47" s="20"/>
    </row>
    <row r="48" spans="2:12" ht="14.45" hidden="1" customHeight="1">
      <c r="B48" s="20"/>
      <c r="L48" s="20"/>
    </row>
    <row r="49" spans="2:12" ht="14.45" hidden="1" customHeight="1">
      <c r="B49" s="20"/>
      <c r="L49" s="20"/>
    </row>
    <row r="50" spans="2:12" s="1" customFormat="1" ht="14.45" hidden="1" customHeight="1">
      <c r="B50" s="32"/>
      <c r="D50" s="41" t="s">
        <v>48</v>
      </c>
      <c r="E50" s="42"/>
      <c r="F50" s="42"/>
      <c r="G50" s="41" t="s">
        <v>49</v>
      </c>
      <c r="H50" s="42"/>
      <c r="I50" s="42"/>
      <c r="J50" s="42"/>
      <c r="K50" s="42"/>
      <c r="L50" s="32"/>
    </row>
    <row r="51" spans="2:12" ht="11.25" hidden="1">
      <c r="B51" s="20"/>
      <c r="L51" s="20"/>
    </row>
    <row r="52" spans="2:12" ht="11.25" hidden="1">
      <c r="B52" s="20"/>
      <c r="L52" s="20"/>
    </row>
    <row r="53" spans="2:12" ht="11.25" hidden="1">
      <c r="B53" s="20"/>
      <c r="L53" s="20"/>
    </row>
    <row r="54" spans="2:12" ht="11.25" hidden="1">
      <c r="B54" s="20"/>
      <c r="L54" s="20"/>
    </row>
    <row r="55" spans="2:12" ht="11.25" hidden="1">
      <c r="B55" s="20"/>
      <c r="L55" s="20"/>
    </row>
    <row r="56" spans="2:12" ht="11.25" hidden="1">
      <c r="B56" s="20"/>
      <c r="L56" s="20"/>
    </row>
    <row r="57" spans="2:12" ht="11.25" hidden="1">
      <c r="B57" s="20"/>
      <c r="L57" s="20"/>
    </row>
    <row r="58" spans="2:12" ht="11.25" hidden="1">
      <c r="B58" s="20"/>
      <c r="L58" s="20"/>
    </row>
    <row r="59" spans="2:12" ht="11.25" hidden="1">
      <c r="B59" s="20"/>
      <c r="L59" s="20"/>
    </row>
    <row r="60" spans="2:12" ht="11.25" hidden="1">
      <c r="B60" s="20"/>
      <c r="L60" s="20"/>
    </row>
    <row r="61" spans="2:12" s="1" customFormat="1" ht="12.75" hidden="1">
      <c r="B61" s="32"/>
      <c r="D61" s="43" t="s">
        <v>50</v>
      </c>
      <c r="E61" s="34"/>
      <c r="F61" s="99" t="s">
        <v>51</v>
      </c>
      <c r="G61" s="43" t="s">
        <v>50</v>
      </c>
      <c r="H61" s="34"/>
      <c r="I61" s="34"/>
      <c r="J61" s="100" t="s">
        <v>51</v>
      </c>
      <c r="K61" s="34"/>
      <c r="L61" s="32"/>
    </row>
    <row r="62" spans="2:12" ht="11.25" hidden="1">
      <c r="B62" s="20"/>
      <c r="L62" s="20"/>
    </row>
    <row r="63" spans="2:12" ht="11.25" hidden="1">
      <c r="B63" s="20"/>
      <c r="L63" s="20"/>
    </row>
    <row r="64" spans="2:12" ht="11.25" hidden="1">
      <c r="B64" s="20"/>
      <c r="L64" s="20"/>
    </row>
    <row r="65" spans="2:12" s="1" customFormat="1" ht="12.75" hidden="1">
      <c r="B65" s="32"/>
      <c r="D65" s="41" t="s">
        <v>52</v>
      </c>
      <c r="E65" s="42"/>
      <c r="F65" s="42"/>
      <c r="G65" s="41" t="s">
        <v>53</v>
      </c>
      <c r="H65" s="42"/>
      <c r="I65" s="42"/>
      <c r="J65" s="42"/>
      <c r="K65" s="42"/>
      <c r="L65" s="32"/>
    </row>
    <row r="66" spans="2:12" ht="11.25" hidden="1">
      <c r="B66" s="20"/>
      <c r="L66" s="20"/>
    </row>
    <row r="67" spans="2:12" ht="11.25" hidden="1">
      <c r="B67" s="20"/>
      <c r="L67" s="20"/>
    </row>
    <row r="68" spans="2:12" ht="11.25" hidden="1">
      <c r="B68" s="20"/>
      <c r="L68" s="20"/>
    </row>
    <row r="69" spans="2:12" ht="11.25" hidden="1">
      <c r="B69" s="20"/>
      <c r="L69" s="20"/>
    </row>
    <row r="70" spans="2:12" ht="11.25" hidden="1">
      <c r="B70" s="20"/>
      <c r="L70" s="20"/>
    </row>
    <row r="71" spans="2:12" ht="11.25" hidden="1">
      <c r="B71" s="20"/>
      <c r="L71" s="20"/>
    </row>
    <row r="72" spans="2:12" ht="11.25" hidden="1">
      <c r="B72" s="20"/>
      <c r="L72" s="20"/>
    </row>
    <row r="73" spans="2:12" ht="11.25" hidden="1">
      <c r="B73" s="20"/>
      <c r="L73" s="20"/>
    </row>
    <row r="74" spans="2:12" ht="11.25" hidden="1">
      <c r="B74" s="20"/>
      <c r="L74" s="20"/>
    </row>
    <row r="75" spans="2:12" ht="11.25" hidden="1">
      <c r="B75" s="20"/>
      <c r="L75" s="20"/>
    </row>
    <row r="76" spans="2:12" s="1" customFormat="1" ht="12.75" hidden="1">
      <c r="B76" s="32"/>
      <c r="D76" s="43" t="s">
        <v>50</v>
      </c>
      <c r="E76" s="34"/>
      <c r="F76" s="99" t="s">
        <v>51</v>
      </c>
      <c r="G76" s="43" t="s">
        <v>50</v>
      </c>
      <c r="H76" s="34"/>
      <c r="I76" s="34"/>
      <c r="J76" s="100" t="s">
        <v>51</v>
      </c>
      <c r="K76" s="34"/>
      <c r="L76" s="32"/>
    </row>
    <row r="77" spans="2:12" s="1" customFormat="1" ht="14.45" hidden="1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78" spans="2:12" ht="11.25" hidden="1"/>
    <row r="79" spans="2:12" ht="11.25" hidden="1"/>
    <row r="80" spans="2:12" ht="11.25" hidden="1"/>
    <row r="81" spans="2:47" s="1" customFormat="1" ht="6.95" hidden="1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hidden="1" customHeight="1">
      <c r="B82" s="32"/>
      <c r="C82" s="21" t="s">
        <v>101</v>
      </c>
      <c r="L82" s="32"/>
    </row>
    <row r="83" spans="2:47" s="1" customFormat="1" ht="6.95" hidden="1" customHeight="1">
      <c r="B83" s="32"/>
      <c r="L83" s="32"/>
    </row>
    <row r="84" spans="2:47" s="1" customFormat="1" ht="12" hidden="1" customHeight="1">
      <c r="B84" s="32"/>
      <c r="C84" s="27" t="s">
        <v>16</v>
      </c>
      <c r="L84" s="32"/>
    </row>
    <row r="85" spans="2:47" s="1" customFormat="1" ht="16.5" hidden="1" customHeight="1">
      <c r="B85" s="32"/>
      <c r="E85" s="228" t="str">
        <f>E7</f>
        <v>„Vybudování kanalizačních stok „A“, „B“, „B-1“ v Doubravě, likvidace ČOV 1, ČOV 2 v Doubravě“</v>
      </c>
      <c r="F85" s="229"/>
      <c r="G85" s="229"/>
      <c r="H85" s="229"/>
      <c r="L85" s="32"/>
    </row>
    <row r="86" spans="2:47" s="1" customFormat="1" ht="12" hidden="1" customHeight="1">
      <c r="B86" s="32"/>
      <c r="C86" s="27" t="s">
        <v>99</v>
      </c>
      <c r="L86" s="32"/>
    </row>
    <row r="87" spans="2:47" s="1" customFormat="1" ht="16.5" hidden="1" customHeight="1">
      <c r="B87" s="32"/>
      <c r="E87" s="189" t="str">
        <f>E9</f>
        <v>VON 1 - Vedlejší rozpočtové náklady</v>
      </c>
      <c r="F87" s="230"/>
      <c r="G87" s="230"/>
      <c r="H87" s="230"/>
      <c r="L87" s="32"/>
    </row>
    <row r="88" spans="2:47" s="1" customFormat="1" ht="6.95" hidden="1" customHeight="1">
      <c r="B88" s="32"/>
      <c r="L88" s="32"/>
    </row>
    <row r="89" spans="2:47" s="1" customFormat="1" ht="12" hidden="1" customHeight="1">
      <c r="B89" s="32"/>
      <c r="C89" s="27" t="s">
        <v>19</v>
      </c>
      <c r="F89" s="25" t="str">
        <f>F12</f>
        <v>Obec Doubrava</v>
      </c>
      <c r="I89" s="27" t="s">
        <v>21</v>
      </c>
      <c r="J89" s="52" t="str">
        <f>IF(J12="","",J12)</f>
        <v>Vyplň údaj</v>
      </c>
      <c r="L89" s="32"/>
    </row>
    <row r="90" spans="2:47" s="1" customFormat="1" ht="6.95" hidden="1" customHeight="1">
      <c r="B90" s="32"/>
      <c r="L90" s="32"/>
    </row>
    <row r="91" spans="2:47" s="1" customFormat="1" ht="25.7" hidden="1" customHeight="1">
      <c r="B91" s="32"/>
      <c r="C91" s="27" t="s">
        <v>22</v>
      </c>
      <c r="F91" s="25" t="str">
        <f>E15</f>
        <v>Obec Doubrava</v>
      </c>
      <c r="I91" s="27" t="s">
        <v>27</v>
      </c>
      <c r="J91" s="30" t="str">
        <f>E21</f>
        <v>Ing. Jana Sýkorová, Lipník nad Bečvou</v>
      </c>
      <c r="L91" s="32"/>
    </row>
    <row r="92" spans="2:47" s="1" customFormat="1" ht="15.2" hidden="1" customHeight="1">
      <c r="B92" s="32"/>
      <c r="C92" s="27" t="s">
        <v>25</v>
      </c>
      <c r="F92" s="25" t="str">
        <f>IF(E18="","",E18)</f>
        <v>Vyplň údaj</v>
      </c>
      <c r="I92" s="27" t="s">
        <v>32</v>
      </c>
      <c r="J92" s="30" t="str">
        <f>E24</f>
        <v xml:space="preserve"> </v>
      </c>
      <c r="L92" s="32"/>
    </row>
    <row r="93" spans="2:47" s="1" customFormat="1" ht="10.35" hidden="1" customHeight="1">
      <c r="B93" s="32"/>
      <c r="L93" s="32"/>
    </row>
    <row r="94" spans="2:47" s="1" customFormat="1" ht="29.25" hidden="1" customHeight="1">
      <c r="B94" s="32"/>
      <c r="C94" s="101" t="s">
        <v>102</v>
      </c>
      <c r="D94" s="93"/>
      <c r="E94" s="93"/>
      <c r="F94" s="93"/>
      <c r="G94" s="93"/>
      <c r="H94" s="93"/>
      <c r="I94" s="93"/>
      <c r="J94" s="102" t="s">
        <v>103</v>
      </c>
      <c r="K94" s="93"/>
      <c r="L94" s="32"/>
    </row>
    <row r="95" spans="2:47" s="1" customFormat="1" ht="10.35" hidden="1" customHeight="1">
      <c r="B95" s="32"/>
      <c r="L95" s="32"/>
    </row>
    <row r="96" spans="2:47" s="1" customFormat="1" ht="22.9" hidden="1" customHeight="1">
      <c r="B96" s="32"/>
      <c r="C96" s="103" t="s">
        <v>104</v>
      </c>
      <c r="J96" s="66">
        <f>J118</f>
        <v>0</v>
      </c>
      <c r="L96" s="32"/>
      <c r="AU96" s="17" t="s">
        <v>105</v>
      </c>
    </row>
    <row r="97" spans="2:12" s="8" customFormat="1" ht="24.95" hidden="1" customHeight="1">
      <c r="B97" s="104"/>
      <c r="D97" s="105" t="s">
        <v>643</v>
      </c>
      <c r="E97" s="106"/>
      <c r="F97" s="106"/>
      <c r="G97" s="106"/>
      <c r="H97" s="106"/>
      <c r="I97" s="106"/>
      <c r="J97" s="107">
        <f>J119</f>
        <v>0</v>
      </c>
      <c r="L97" s="104"/>
    </row>
    <row r="98" spans="2:12" s="9" customFormat="1" ht="19.899999999999999" hidden="1" customHeight="1">
      <c r="B98" s="108"/>
      <c r="D98" s="109" t="s">
        <v>644</v>
      </c>
      <c r="E98" s="110"/>
      <c r="F98" s="110"/>
      <c r="G98" s="110"/>
      <c r="H98" s="110"/>
      <c r="I98" s="110"/>
      <c r="J98" s="111">
        <f>J120</f>
        <v>0</v>
      </c>
      <c r="L98" s="108"/>
    </row>
    <row r="99" spans="2:12" s="1" customFormat="1" ht="21.75" hidden="1" customHeight="1">
      <c r="B99" s="32"/>
      <c r="L99" s="32"/>
    </row>
    <row r="100" spans="2:12" s="1" customFormat="1" ht="6.95" hidden="1" customHeight="1"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2"/>
    </row>
    <row r="101" spans="2:12" ht="11.25" hidden="1"/>
    <row r="102" spans="2:12" ht="11.25" hidden="1"/>
    <row r="103" spans="2:12" ht="11.25" hidden="1"/>
    <row r="104" spans="2:12" s="1" customFormat="1" ht="6.95" customHeight="1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2"/>
    </row>
    <row r="105" spans="2:12" s="1" customFormat="1" ht="24.95" customHeight="1">
      <c r="B105" s="32"/>
      <c r="C105" s="21" t="s">
        <v>121</v>
      </c>
      <c r="L105" s="32"/>
    </row>
    <row r="106" spans="2:12" s="1" customFormat="1" ht="6.95" customHeight="1">
      <c r="B106" s="32"/>
      <c r="L106" s="32"/>
    </row>
    <row r="107" spans="2:12" s="1" customFormat="1" ht="12" customHeight="1">
      <c r="B107" s="32"/>
      <c r="C107" s="27" t="s">
        <v>16</v>
      </c>
      <c r="L107" s="32"/>
    </row>
    <row r="108" spans="2:12" s="1" customFormat="1" ht="16.5" customHeight="1">
      <c r="B108" s="32"/>
      <c r="E108" s="228" t="str">
        <f>E7</f>
        <v>„Vybudování kanalizačních stok „A“, „B“, „B-1“ v Doubravě, likvidace ČOV 1, ČOV 2 v Doubravě“</v>
      </c>
      <c r="F108" s="229"/>
      <c r="G108" s="229"/>
      <c r="H108" s="229"/>
      <c r="L108" s="32"/>
    </row>
    <row r="109" spans="2:12" s="1" customFormat="1" ht="12" customHeight="1">
      <c r="B109" s="32"/>
      <c r="C109" s="27" t="s">
        <v>99</v>
      </c>
      <c r="L109" s="32"/>
    </row>
    <row r="110" spans="2:12" s="1" customFormat="1" ht="16.5" customHeight="1">
      <c r="B110" s="32"/>
      <c r="E110" s="189" t="str">
        <f>E9</f>
        <v>VON 1 - Vedlejší rozpočtové náklady</v>
      </c>
      <c r="F110" s="230"/>
      <c r="G110" s="230"/>
      <c r="H110" s="230"/>
      <c r="L110" s="32"/>
    </row>
    <row r="111" spans="2:12" s="1" customFormat="1" ht="6.95" customHeight="1">
      <c r="B111" s="32"/>
      <c r="L111" s="32"/>
    </row>
    <row r="112" spans="2:12" s="1" customFormat="1" ht="12" customHeight="1">
      <c r="B112" s="32"/>
      <c r="C112" s="27" t="s">
        <v>19</v>
      </c>
      <c r="F112" s="25" t="str">
        <f>F12</f>
        <v>Obec Doubrava</v>
      </c>
      <c r="I112" s="27" t="s">
        <v>21</v>
      </c>
      <c r="J112" s="52" t="str">
        <f>IF(J12="","",J12)</f>
        <v>Vyplň údaj</v>
      </c>
      <c r="L112" s="32"/>
    </row>
    <row r="113" spans="2:65" s="1" customFormat="1" ht="6.95" customHeight="1">
      <c r="B113" s="32"/>
      <c r="L113" s="32"/>
    </row>
    <row r="114" spans="2:65" s="1" customFormat="1" ht="25.7" customHeight="1">
      <c r="B114" s="32"/>
      <c r="C114" s="27" t="s">
        <v>22</v>
      </c>
      <c r="F114" s="25" t="str">
        <f>E15</f>
        <v>Obec Doubrava</v>
      </c>
      <c r="I114" s="27" t="s">
        <v>27</v>
      </c>
      <c r="J114" s="30" t="str">
        <f>E21</f>
        <v>Ing. Jana Sýkorová, Lipník nad Bečvou</v>
      </c>
      <c r="L114" s="32"/>
    </row>
    <row r="115" spans="2:65" s="1" customFormat="1" ht="15.2" customHeight="1">
      <c r="B115" s="32"/>
      <c r="C115" s="27" t="s">
        <v>25</v>
      </c>
      <c r="F115" s="25" t="str">
        <f>IF(E18="","",E18)</f>
        <v>Vyplň údaj</v>
      </c>
      <c r="I115" s="27" t="s">
        <v>32</v>
      </c>
      <c r="J115" s="30" t="str">
        <f>E24</f>
        <v xml:space="preserve"> </v>
      </c>
      <c r="L115" s="32"/>
    </row>
    <row r="116" spans="2:65" s="1" customFormat="1" ht="10.35" customHeight="1">
      <c r="B116" s="32"/>
      <c r="L116" s="32"/>
    </row>
    <row r="117" spans="2:65" s="10" customFormat="1" ht="29.25" customHeight="1">
      <c r="B117" s="112"/>
      <c r="C117" s="113" t="s">
        <v>122</v>
      </c>
      <c r="D117" s="114" t="s">
        <v>60</v>
      </c>
      <c r="E117" s="114" t="s">
        <v>56</v>
      </c>
      <c r="F117" s="114" t="s">
        <v>57</v>
      </c>
      <c r="G117" s="114" t="s">
        <v>123</v>
      </c>
      <c r="H117" s="114" t="s">
        <v>124</v>
      </c>
      <c r="I117" s="114" t="s">
        <v>125</v>
      </c>
      <c r="J117" s="114" t="s">
        <v>103</v>
      </c>
      <c r="K117" s="115" t="s">
        <v>126</v>
      </c>
      <c r="L117" s="112"/>
      <c r="M117" s="59" t="s">
        <v>1</v>
      </c>
      <c r="N117" s="60" t="s">
        <v>39</v>
      </c>
      <c r="O117" s="60" t="s">
        <v>127</v>
      </c>
      <c r="P117" s="60" t="s">
        <v>128</v>
      </c>
      <c r="Q117" s="60" t="s">
        <v>129</v>
      </c>
      <c r="R117" s="60" t="s">
        <v>130</v>
      </c>
      <c r="S117" s="60" t="s">
        <v>131</v>
      </c>
      <c r="T117" s="61" t="s">
        <v>132</v>
      </c>
    </row>
    <row r="118" spans="2:65" s="1" customFormat="1" ht="22.9" customHeight="1">
      <c r="B118" s="32"/>
      <c r="C118" s="64" t="s">
        <v>133</v>
      </c>
      <c r="J118" s="116">
        <f>BK118</f>
        <v>0</v>
      </c>
      <c r="L118" s="32"/>
      <c r="M118" s="62"/>
      <c r="N118" s="53"/>
      <c r="O118" s="53"/>
      <c r="P118" s="117">
        <f>P119</f>
        <v>0</v>
      </c>
      <c r="Q118" s="53"/>
      <c r="R118" s="117">
        <f>R119</f>
        <v>0</v>
      </c>
      <c r="S118" s="53"/>
      <c r="T118" s="118">
        <f>T119</f>
        <v>0</v>
      </c>
      <c r="AT118" s="17" t="s">
        <v>74</v>
      </c>
      <c r="AU118" s="17" t="s">
        <v>105</v>
      </c>
      <c r="BK118" s="119">
        <f>BK119</f>
        <v>0</v>
      </c>
    </row>
    <row r="119" spans="2:65" s="11" customFormat="1" ht="25.9" customHeight="1">
      <c r="B119" s="120"/>
      <c r="D119" s="121" t="s">
        <v>74</v>
      </c>
      <c r="E119" s="122" t="s">
        <v>645</v>
      </c>
      <c r="F119" s="122" t="s">
        <v>93</v>
      </c>
      <c r="I119" s="123"/>
      <c r="J119" s="124">
        <f>BK119</f>
        <v>0</v>
      </c>
      <c r="L119" s="120"/>
      <c r="M119" s="125"/>
      <c r="P119" s="126">
        <f>P120</f>
        <v>0</v>
      </c>
      <c r="R119" s="126">
        <f>R120</f>
        <v>0</v>
      </c>
      <c r="T119" s="127">
        <f>T120</f>
        <v>0</v>
      </c>
      <c r="AR119" s="121" t="s">
        <v>167</v>
      </c>
      <c r="AT119" s="128" t="s">
        <v>74</v>
      </c>
      <c r="AU119" s="128" t="s">
        <v>75</v>
      </c>
      <c r="AY119" s="121" t="s">
        <v>136</v>
      </c>
      <c r="BK119" s="129">
        <f>BK120</f>
        <v>0</v>
      </c>
    </row>
    <row r="120" spans="2:65" s="11" customFormat="1" ht="22.9" customHeight="1">
      <c r="B120" s="120"/>
      <c r="D120" s="121" t="s">
        <v>74</v>
      </c>
      <c r="E120" s="130" t="s">
        <v>646</v>
      </c>
      <c r="F120" s="130" t="s">
        <v>647</v>
      </c>
      <c r="I120" s="123"/>
      <c r="J120" s="131">
        <f>BK120</f>
        <v>0</v>
      </c>
      <c r="L120" s="120"/>
      <c r="M120" s="125"/>
      <c r="P120" s="126">
        <f>SUM(P121:P128)</f>
        <v>0</v>
      </c>
      <c r="R120" s="126">
        <f>SUM(R121:R128)</f>
        <v>0</v>
      </c>
      <c r="T120" s="127">
        <f>SUM(T121:T128)</f>
        <v>0</v>
      </c>
      <c r="AR120" s="121" t="s">
        <v>167</v>
      </c>
      <c r="AT120" s="128" t="s">
        <v>74</v>
      </c>
      <c r="AU120" s="128" t="s">
        <v>83</v>
      </c>
      <c r="AY120" s="121" t="s">
        <v>136</v>
      </c>
      <c r="BK120" s="129">
        <f>SUM(BK121:BK128)</f>
        <v>0</v>
      </c>
    </row>
    <row r="121" spans="2:65" s="1" customFormat="1" ht="24.2" customHeight="1">
      <c r="B121" s="132"/>
      <c r="C121" s="133" t="s">
        <v>83</v>
      </c>
      <c r="D121" s="133" t="s">
        <v>138</v>
      </c>
      <c r="E121" s="134" t="s">
        <v>648</v>
      </c>
      <c r="F121" s="135" t="s">
        <v>649</v>
      </c>
      <c r="G121" s="136" t="s">
        <v>650</v>
      </c>
      <c r="H121" s="137">
        <v>1</v>
      </c>
      <c r="I121" s="138"/>
      <c r="J121" s="139">
        <f t="shared" ref="J121:J128" si="0">ROUND(I121*H121,2)</f>
        <v>0</v>
      </c>
      <c r="K121" s="135" t="s">
        <v>1</v>
      </c>
      <c r="L121" s="32"/>
      <c r="M121" s="140" t="s">
        <v>1</v>
      </c>
      <c r="N121" s="141" t="s">
        <v>40</v>
      </c>
      <c r="P121" s="142">
        <f t="shared" ref="P121:P128" si="1">O121*H121</f>
        <v>0</v>
      </c>
      <c r="Q121" s="142">
        <v>0</v>
      </c>
      <c r="R121" s="142">
        <f t="shared" ref="R121:R128" si="2">Q121*H121</f>
        <v>0</v>
      </c>
      <c r="S121" s="142">
        <v>0</v>
      </c>
      <c r="T121" s="143">
        <f t="shared" ref="T121:T128" si="3">S121*H121</f>
        <v>0</v>
      </c>
      <c r="AR121" s="144" t="s">
        <v>651</v>
      </c>
      <c r="AT121" s="144" t="s">
        <v>138</v>
      </c>
      <c r="AU121" s="144" t="s">
        <v>85</v>
      </c>
      <c r="AY121" s="17" t="s">
        <v>136</v>
      </c>
      <c r="BE121" s="145">
        <f t="shared" ref="BE121:BE128" si="4">IF(N121="základní",J121,0)</f>
        <v>0</v>
      </c>
      <c r="BF121" s="145">
        <f t="shared" ref="BF121:BF128" si="5">IF(N121="snížená",J121,0)</f>
        <v>0</v>
      </c>
      <c r="BG121" s="145">
        <f t="shared" ref="BG121:BG128" si="6">IF(N121="zákl. přenesená",J121,0)</f>
        <v>0</v>
      </c>
      <c r="BH121" s="145">
        <f t="shared" ref="BH121:BH128" si="7">IF(N121="sníž. přenesená",J121,0)</f>
        <v>0</v>
      </c>
      <c r="BI121" s="145">
        <f t="shared" ref="BI121:BI128" si="8">IF(N121="nulová",J121,0)</f>
        <v>0</v>
      </c>
      <c r="BJ121" s="17" t="s">
        <v>83</v>
      </c>
      <c r="BK121" s="145">
        <f t="shared" ref="BK121:BK128" si="9">ROUND(I121*H121,2)</f>
        <v>0</v>
      </c>
      <c r="BL121" s="17" t="s">
        <v>651</v>
      </c>
      <c r="BM121" s="144" t="s">
        <v>652</v>
      </c>
    </row>
    <row r="122" spans="2:65" s="1" customFormat="1" ht="24.2" customHeight="1">
      <c r="B122" s="132"/>
      <c r="C122" s="133" t="s">
        <v>85</v>
      </c>
      <c r="D122" s="133" t="s">
        <v>138</v>
      </c>
      <c r="E122" s="134" t="s">
        <v>653</v>
      </c>
      <c r="F122" s="135" t="s">
        <v>654</v>
      </c>
      <c r="G122" s="136" t="s">
        <v>650</v>
      </c>
      <c r="H122" s="137">
        <v>1</v>
      </c>
      <c r="I122" s="138"/>
      <c r="J122" s="139">
        <f t="shared" si="0"/>
        <v>0</v>
      </c>
      <c r="K122" s="135" t="s">
        <v>1</v>
      </c>
      <c r="L122" s="32"/>
      <c r="M122" s="140" t="s">
        <v>1</v>
      </c>
      <c r="N122" s="141" t="s">
        <v>40</v>
      </c>
      <c r="P122" s="142">
        <f t="shared" si="1"/>
        <v>0</v>
      </c>
      <c r="Q122" s="142">
        <v>0</v>
      </c>
      <c r="R122" s="142">
        <f t="shared" si="2"/>
        <v>0</v>
      </c>
      <c r="S122" s="142">
        <v>0</v>
      </c>
      <c r="T122" s="143">
        <f t="shared" si="3"/>
        <v>0</v>
      </c>
      <c r="AR122" s="144" t="s">
        <v>651</v>
      </c>
      <c r="AT122" s="144" t="s">
        <v>138</v>
      </c>
      <c r="AU122" s="144" t="s">
        <v>85</v>
      </c>
      <c r="AY122" s="17" t="s">
        <v>136</v>
      </c>
      <c r="BE122" s="145">
        <f t="shared" si="4"/>
        <v>0</v>
      </c>
      <c r="BF122" s="145">
        <f t="shared" si="5"/>
        <v>0</v>
      </c>
      <c r="BG122" s="145">
        <f t="shared" si="6"/>
        <v>0</v>
      </c>
      <c r="BH122" s="145">
        <f t="shared" si="7"/>
        <v>0</v>
      </c>
      <c r="BI122" s="145">
        <f t="shared" si="8"/>
        <v>0</v>
      </c>
      <c r="BJ122" s="17" t="s">
        <v>83</v>
      </c>
      <c r="BK122" s="145">
        <f t="shared" si="9"/>
        <v>0</v>
      </c>
      <c r="BL122" s="17" t="s">
        <v>651</v>
      </c>
      <c r="BM122" s="144" t="s">
        <v>655</v>
      </c>
    </row>
    <row r="123" spans="2:65" s="1" customFormat="1" ht="24.2" customHeight="1">
      <c r="B123" s="132"/>
      <c r="C123" s="133" t="s">
        <v>149</v>
      </c>
      <c r="D123" s="133" t="s">
        <v>138</v>
      </c>
      <c r="E123" s="134" t="s">
        <v>656</v>
      </c>
      <c r="F123" s="135" t="s">
        <v>657</v>
      </c>
      <c r="G123" s="136" t="s">
        <v>650</v>
      </c>
      <c r="H123" s="137">
        <v>1</v>
      </c>
      <c r="I123" s="138"/>
      <c r="J123" s="139">
        <f t="shared" si="0"/>
        <v>0</v>
      </c>
      <c r="K123" s="135" t="s">
        <v>1</v>
      </c>
      <c r="L123" s="32"/>
      <c r="M123" s="140" t="s">
        <v>1</v>
      </c>
      <c r="N123" s="141" t="s">
        <v>40</v>
      </c>
      <c r="P123" s="142">
        <f t="shared" si="1"/>
        <v>0</v>
      </c>
      <c r="Q123" s="142">
        <v>0</v>
      </c>
      <c r="R123" s="142">
        <f t="shared" si="2"/>
        <v>0</v>
      </c>
      <c r="S123" s="142">
        <v>0</v>
      </c>
      <c r="T123" s="143">
        <f t="shared" si="3"/>
        <v>0</v>
      </c>
      <c r="AR123" s="144" t="s">
        <v>651</v>
      </c>
      <c r="AT123" s="144" t="s">
        <v>138</v>
      </c>
      <c r="AU123" s="144" t="s">
        <v>85</v>
      </c>
      <c r="AY123" s="17" t="s">
        <v>136</v>
      </c>
      <c r="BE123" s="145">
        <f t="shared" si="4"/>
        <v>0</v>
      </c>
      <c r="BF123" s="145">
        <f t="shared" si="5"/>
        <v>0</v>
      </c>
      <c r="BG123" s="145">
        <f t="shared" si="6"/>
        <v>0</v>
      </c>
      <c r="BH123" s="145">
        <f t="shared" si="7"/>
        <v>0</v>
      </c>
      <c r="BI123" s="145">
        <f t="shared" si="8"/>
        <v>0</v>
      </c>
      <c r="BJ123" s="17" t="s">
        <v>83</v>
      </c>
      <c r="BK123" s="145">
        <f t="shared" si="9"/>
        <v>0</v>
      </c>
      <c r="BL123" s="17" t="s">
        <v>651</v>
      </c>
      <c r="BM123" s="144" t="s">
        <v>658</v>
      </c>
    </row>
    <row r="124" spans="2:65" s="1" customFormat="1" ht="24.2" customHeight="1">
      <c r="B124" s="132"/>
      <c r="C124" s="133" t="s">
        <v>143</v>
      </c>
      <c r="D124" s="133" t="s">
        <v>138</v>
      </c>
      <c r="E124" s="134" t="s">
        <v>659</v>
      </c>
      <c r="F124" s="135" t="s">
        <v>660</v>
      </c>
      <c r="G124" s="136" t="s">
        <v>650</v>
      </c>
      <c r="H124" s="137">
        <v>1</v>
      </c>
      <c r="I124" s="138"/>
      <c r="J124" s="139">
        <f t="shared" si="0"/>
        <v>0</v>
      </c>
      <c r="K124" s="135" t="s">
        <v>1</v>
      </c>
      <c r="L124" s="32"/>
      <c r="M124" s="140" t="s">
        <v>1</v>
      </c>
      <c r="N124" s="141" t="s">
        <v>40</v>
      </c>
      <c r="P124" s="142">
        <f t="shared" si="1"/>
        <v>0</v>
      </c>
      <c r="Q124" s="142">
        <v>0</v>
      </c>
      <c r="R124" s="142">
        <f t="shared" si="2"/>
        <v>0</v>
      </c>
      <c r="S124" s="142">
        <v>0</v>
      </c>
      <c r="T124" s="143">
        <f t="shared" si="3"/>
        <v>0</v>
      </c>
      <c r="AR124" s="144" t="s">
        <v>651</v>
      </c>
      <c r="AT124" s="144" t="s">
        <v>138</v>
      </c>
      <c r="AU124" s="144" t="s">
        <v>85</v>
      </c>
      <c r="AY124" s="17" t="s">
        <v>136</v>
      </c>
      <c r="BE124" s="145">
        <f t="shared" si="4"/>
        <v>0</v>
      </c>
      <c r="BF124" s="145">
        <f t="shared" si="5"/>
        <v>0</v>
      </c>
      <c r="BG124" s="145">
        <f t="shared" si="6"/>
        <v>0</v>
      </c>
      <c r="BH124" s="145">
        <f t="shared" si="7"/>
        <v>0</v>
      </c>
      <c r="BI124" s="145">
        <f t="shared" si="8"/>
        <v>0</v>
      </c>
      <c r="BJ124" s="17" t="s">
        <v>83</v>
      </c>
      <c r="BK124" s="145">
        <f t="shared" si="9"/>
        <v>0</v>
      </c>
      <c r="BL124" s="17" t="s">
        <v>651</v>
      </c>
      <c r="BM124" s="144" t="s">
        <v>661</v>
      </c>
    </row>
    <row r="125" spans="2:65" s="1" customFormat="1" ht="16.5" customHeight="1">
      <c r="B125" s="132"/>
      <c r="C125" s="133" t="s">
        <v>167</v>
      </c>
      <c r="D125" s="133" t="s">
        <v>138</v>
      </c>
      <c r="E125" s="134" t="s">
        <v>662</v>
      </c>
      <c r="F125" s="135" t="s">
        <v>663</v>
      </c>
      <c r="G125" s="136" t="s">
        <v>650</v>
      </c>
      <c r="H125" s="137">
        <v>1</v>
      </c>
      <c r="I125" s="138"/>
      <c r="J125" s="139">
        <f t="shared" si="0"/>
        <v>0</v>
      </c>
      <c r="K125" s="135" t="s">
        <v>1</v>
      </c>
      <c r="L125" s="32"/>
      <c r="M125" s="140" t="s">
        <v>1</v>
      </c>
      <c r="N125" s="141" t="s">
        <v>40</v>
      </c>
      <c r="P125" s="142">
        <f t="shared" si="1"/>
        <v>0</v>
      </c>
      <c r="Q125" s="142">
        <v>0</v>
      </c>
      <c r="R125" s="142">
        <f t="shared" si="2"/>
        <v>0</v>
      </c>
      <c r="S125" s="142">
        <v>0</v>
      </c>
      <c r="T125" s="143">
        <f t="shared" si="3"/>
        <v>0</v>
      </c>
      <c r="AR125" s="144" t="s">
        <v>651</v>
      </c>
      <c r="AT125" s="144" t="s">
        <v>138</v>
      </c>
      <c r="AU125" s="144" t="s">
        <v>85</v>
      </c>
      <c r="AY125" s="17" t="s">
        <v>136</v>
      </c>
      <c r="BE125" s="145">
        <f t="shared" si="4"/>
        <v>0</v>
      </c>
      <c r="BF125" s="145">
        <f t="shared" si="5"/>
        <v>0</v>
      </c>
      <c r="BG125" s="145">
        <f t="shared" si="6"/>
        <v>0</v>
      </c>
      <c r="BH125" s="145">
        <f t="shared" si="7"/>
        <v>0</v>
      </c>
      <c r="BI125" s="145">
        <f t="shared" si="8"/>
        <v>0</v>
      </c>
      <c r="BJ125" s="17" t="s">
        <v>83</v>
      </c>
      <c r="BK125" s="145">
        <f t="shared" si="9"/>
        <v>0</v>
      </c>
      <c r="BL125" s="17" t="s">
        <v>651</v>
      </c>
      <c r="BM125" s="144" t="s">
        <v>664</v>
      </c>
    </row>
    <row r="126" spans="2:65" s="1" customFormat="1" ht="24.2" customHeight="1">
      <c r="B126" s="132"/>
      <c r="C126" s="133" t="s">
        <v>173</v>
      </c>
      <c r="D126" s="133" t="s">
        <v>138</v>
      </c>
      <c r="E126" s="134" t="s">
        <v>665</v>
      </c>
      <c r="F126" s="135" t="s">
        <v>666</v>
      </c>
      <c r="G126" s="136" t="s">
        <v>650</v>
      </c>
      <c r="H126" s="137">
        <v>1</v>
      </c>
      <c r="I126" s="138"/>
      <c r="J126" s="139">
        <f t="shared" si="0"/>
        <v>0</v>
      </c>
      <c r="K126" s="135" t="s">
        <v>1</v>
      </c>
      <c r="L126" s="32"/>
      <c r="M126" s="140" t="s">
        <v>1</v>
      </c>
      <c r="N126" s="141" t="s">
        <v>40</v>
      </c>
      <c r="P126" s="142">
        <f t="shared" si="1"/>
        <v>0</v>
      </c>
      <c r="Q126" s="142">
        <v>0</v>
      </c>
      <c r="R126" s="142">
        <f t="shared" si="2"/>
        <v>0</v>
      </c>
      <c r="S126" s="142">
        <v>0</v>
      </c>
      <c r="T126" s="143">
        <f t="shared" si="3"/>
        <v>0</v>
      </c>
      <c r="AR126" s="144" t="s">
        <v>651</v>
      </c>
      <c r="AT126" s="144" t="s">
        <v>138</v>
      </c>
      <c r="AU126" s="144" t="s">
        <v>85</v>
      </c>
      <c r="AY126" s="17" t="s">
        <v>136</v>
      </c>
      <c r="BE126" s="145">
        <f t="shared" si="4"/>
        <v>0</v>
      </c>
      <c r="BF126" s="145">
        <f t="shared" si="5"/>
        <v>0</v>
      </c>
      <c r="BG126" s="145">
        <f t="shared" si="6"/>
        <v>0</v>
      </c>
      <c r="BH126" s="145">
        <f t="shared" si="7"/>
        <v>0</v>
      </c>
      <c r="BI126" s="145">
        <f t="shared" si="8"/>
        <v>0</v>
      </c>
      <c r="BJ126" s="17" t="s">
        <v>83</v>
      </c>
      <c r="BK126" s="145">
        <f t="shared" si="9"/>
        <v>0</v>
      </c>
      <c r="BL126" s="17" t="s">
        <v>651</v>
      </c>
      <c r="BM126" s="144" t="s">
        <v>667</v>
      </c>
    </row>
    <row r="127" spans="2:65" s="1" customFormat="1" ht="24.2" customHeight="1">
      <c r="B127" s="132"/>
      <c r="C127" s="133" t="s">
        <v>177</v>
      </c>
      <c r="D127" s="133" t="s">
        <v>138</v>
      </c>
      <c r="E127" s="134" t="s">
        <v>668</v>
      </c>
      <c r="F127" s="135" t="s">
        <v>669</v>
      </c>
      <c r="G127" s="136" t="s">
        <v>650</v>
      </c>
      <c r="H127" s="137">
        <v>1</v>
      </c>
      <c r="I127" s="138"/>
      <c r="J127" s="139">
        <f t="shared" si="0"/>
        <v>0</v>
      </c>
      <c r="K127" s="135" t="s">
        <v>1</v>
      </c>
      <c r="L127" s="32"/>
      <c r="M127" s="140" t="s">
        <v>1</v>
      </c>
      <c r="N127" s="141" t="s">
        <v>40</v>
      </c>
      <c r="P127" s="142">
        <f t="shared" si="1"/>
        <v>0</v>
      </c>
      <c r="Q127" s="142">
        <v>0</v>
      </c>
      <c r="R127" s="142">
        <f t="shared" si="2"/>
        <v>0</v>
      </c>
      <c r="S127" s="142">
        <v>0</v>
      </c>
      <c r="T127" s="143">
        <f t="shared" si="3"/>
        <v>0</v>
      </c>
      <c r="AR127" s="144" t="s">
        <v>651</v>
      </c>
      <c r="AT127" s="144" t="s">
        <v>138</v>
      </c>
      <c r="AU127" s="144" t="s">
        <v>85</v>
      </c>
      <c r="AY127" s="17" t="s">
        <v>136</v>
      </c>
      <c r="BE127" s="145">
        <f t="shared" si="4"/>
        <v>0</v>
      </c>
      <c r="BF127" s="145">
        <f t="shared" si="5"/>
        <v>0</v>
      </c>
      <c r="BG127" s="145">
        <f t="shared" si="6"/>
        <v>0</v>
      </c>
      <c r="BH127" s="145">
        <f t="shared" si="7"/>
        <v>0</v>
      </c>
      <c r="BI127" s="145">
        <f t="shared" si="8"/>
        <v>0</v>
      </c>
      <c r="BJ127" s="17" t="s">
        <v>83</v>
      </c>
      <c r="BK127" s="145">
        <f t="shared" si="9"/>
        <v>0</v>
      </c>
      <c r="BL127" s="17" t="s">
        <v>651</v>
      </c>
      <c r="BM127" s="144" t="s">
        <v>670</v>
      </c>
    </row>
    <row r="128" spans="2:65" s="1" customFormat="1" ht="24.2" customHeight="1">
      <c r="B128" s="132"/>
      <c r="C128" s="133" t="s">
        <v>181</v>
      </c>
      <c r="D128" s="133" t="s">
        <v>138</v>
      </c>
      <c r="E128" s="134" t="s">
        <v>671</v>
      </c>
      <c r="F128" s="135" t="s">
        <v>672</v>
      </c>
      <c r="G128" s="136" t="s">
        <v>650</v>
      </c>
      <c r="H128" s="137">
        <v>1</v>
      </c>
      <c r="I128" s="138"/>
      <c r="J128" s="139">
        <f t="shared" si="0"/>
        <v>0</v>
      </c>
      <c r="K128" s="135" t="s">
        <v>1</v>
      </c>
      <c r="L128" s="32"/>
      <c r="M128" s="184" t="s">
        <v>1</v>
      </c>
      <c r="N128" s="185" t="s">
        <v>40</v>
      </c>
      <c r="O128" s="186"/>
      <c r="P128" s="187">
        <f t="shared" si="1"/>
        <v>0</v>
      </c>
      <c r="Q128" s="187">
        <v>0</v>
      </c>
      <c r="R128" s="187">
        <f t="shared" si="2"/>
        <v>0</v>
      </c>
      <c r="S128" s="187">
        <v>0</v>
      </c>
      <c r="T128" s="188">
        <f t="shared" si="3"/>
        <v>0</v>
      </c>
      <c r="AR128" s="144" t="s">
        <v>651</v>
      </c>
      <c r="AT128" s="144" t="s">
        <v>138</v>
      </c>
      <c r="AU128" s="144" t="s">
        <v>85</v>
      </c>
      <c r="AY128" s="17" t="s">
        <v>136</v>
      </c>
      <c r="BE128" s="145">
        <f t="shared" si="4"/>
        <v>0</v>
      </c>
      <c r="BF128" s="145">
        <f t="shared" si="5"/>
        <v>0</v>
      </c>
      <c r="BG128" s="145">
        <f t="shared" si="6"/>
        <v>0</v>
      </c>
      <c r="BH128" s="145">
        <f t="shared" si="7"/>
        <v>0</v>
      </c>
      <c r="BI128" s="145">
        <f t="shared" si="8"/>
        <v>0</v>
      </c>
      <c r="BJ128" s="17" t="s">
        <v>83</v>
      </c>
      <c r="BK128" s="145">
        <f t="shared" si="9"/>
        <v>0</v>
      </c>
      <c r="BL128" s="17" t="s">
        <v>651</v>
      </c>
      <c r="BM128" s="144" t="s">
        <v>673</v>
      </c>
    </row>
    <row r="129" spans="2:12" s="1" customFormat="1" ht="6.95" customHeight="1">
      <c r="B129" s="44"/>
      <c r="C129" s="45"/>
      <c r="D129" s="45"/>
      <c r="E129" s="45"/>
      <c r="F129" s="45"/>
      <c r="G129" s="45"/>
      <c r="H129" s="45"/>
      <c r="I129" s="45"/>
      <c r="J129" s="45"/>
      <c r="K129" s="45"/>
      <c r="L129" s="32"/>
    </row>
  </sheetData>
  <autoFilter ref="C117:K128" xr:uid="{00000000-0009-0000-0000-000004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3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7" t="s">
        <v>5</v>
      </c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17" t="s">
        <v>97</v>
      </c>
    </row>
    <row r="3" spans="2:46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2:46" ht="24.95" hidden="1" customHeight="1">
      <c r="B4" s="20"/>
      <c r="D4" s="21" t="s">
        <v>98</v>
      </c>
      <c r="L4" s="20"/>
      <c r="M4" s="88" t="s">
        <v>10</v>
      </c>
      <c r="AT4" s="17" t="s">
        <v>3</v>
      </c>
    </row>
    <row r="5" spans="2:46" ht="6.95" hidden="1" customHeight="1">
      <c r="B5" s="20"/>
      <c r="L5" s="20"/>
    </row>
    <row r="6" spans="2:46" ht="12" hidden="1" customHeight="1">
      <c r="B6" s="20"/>
      <c r="D6" s="27" t="s">
        <v>16</v>
      </c>
      <c r="L6" s="20"/>
    </row>
    <row r="7" spans="2:46" ht="16.5" hidden="1" customHeight="1">
      <c r="B7" s="20"/>
      <c r="E7" s="228" t="str">
        <f>'Rekapitulace stavby'!K6</f>
        <v>„Vybudování kanalizačních stok „A“, „B“, „B-1“ v Doubravě, likvidace ČOV 1, ČOV 2 v Doubravě“</v>
      </c>
      <c r="F7" s="229"/>
      <c r="G7" s="229"/>
      <c r="H7" s="229"/>
      <c r="L7" s="20"/>
    </row>
    <row r="8" spans="2:46" s="1" customFormat="1" ht="12" hidden="1" customHeight="1">
      <c r="B8" s="32"/>
      <c r="D8" s="27" t="s">
        <v>99</v>
      </c>
      <c r="L8" s="32"/>
    </row>
    <row r="9" spans="2:46" s="1" customFormat="1" ht="16.5" hidden="1" customHeight="1">
      <c r="B9" s="32"/>
      <c r="E9" s="189" t="s">
        <v>674</v>
      </c>
      <c r="F9" s="230"/>
      <c r="G9" s="230"/>
      <c r="H9" s="230"/>
      <c r="L9" s="32"/>
    </row>
    <row r="10" spans="2:46" s="1" customFormat="1" ht="11.25" hidden="1">
      <c r="B10" s="32"/>
      <c r="L10" s="32"/>
    </row>
    <row r="11" spans="2:46" s="1" customFormat="1" ht="12" hidden="1" customHeight="1">
      <c r="B11" s="32"/>
      <c r="D11" s="27" t="s">
        <v>17</v>
      </c>
      <c r="F11" s="25" t="s">
        <v>1</v>
      </c>
      <c r="I11" s="27" t="s">
        <v>18</v>
      </c>
      <c r="J11" s="25" t="s">
        <v>1</v>
      </c>
      <c r="L11" s="32"/>
    </row>
    <row r="12" spans="2:46" s="1" customFormat="1" ht="12" hidden="1" customHeight="1">
      <c r="B12" s="32"/>
      <c r="D12" s="27" t="s">
        <v>19</v>
      </c>
      <c r="F12" s="25" t="s">
        <v>20</v>
      </c>
      <c r="I12" s="27" t="s">
        <v>21</v>
      </c>
      <c r="J12" s="52" t="str">
        <f>'Rekapitulace stavby'!AN8</f>
        <v>Vyplň údaj</v>
      </c>
      <c r="L12" s="32"/>
    </row>
    <row r="13" spans="2:46" s="1" customFormat="1" ht="10.9" hidden="1" customHeight="1">
      <c r="B13" s="32"/>
      <c r="L13" s="32"/>
    </row>
    <row r="14" spans="2:46" s="1" customFormat="1" ht="12" hidden="1" customHeight="1">
      <c r="B14" s="32"/>
      <c r="D14" s="27" t="s">
        <v>22</v>
      </c>
      <c r="I14" s="27" t="s">
        <v>23</v>
      </c>
      <c r="J14" s="25" t="s">
        <v>1</v>
      </c>
      <c r="L14" s="32"/>
    </row>
    <row r="15" spans="2:46" s="1" customFormat="1" ht="18" hidden="1" customHeight="1">
      <c r="B15" s="32"/>
      <c r="E15" s="25" t="s">
        <v>20</v>
      </c>
      <c r="I15" s="27" t="s">
        <v>24</v>
      </c>
      <c r="J15" s="25" t="s">
        <v>1</v>
      </c>
      <c r="L15" s="32"/>
    </row>
    <row r="16" spans="2:46" s="1" customFormat="1" ht="6.95" hidden="1" customHeight="1">
      <c r="B16" s="32"/>
      <c r="L16" s="32"/>
    </row>
    <row r="17" spans="2:12" s="1" customFormat="1" ht="12" hidden="1" customHeight="1">
      <c r="B17" s="32"/>
      <c r="D17" s="27" t="s">
        <v>25</v>
      </c>
      <c r="I17" s="27" t="s">
        <v>23</v>
      </c>
      <c r="J17" s="28" t="str">
        <f>'Rekapitulace stavby'!AN13</f>
        <v>Vyplň údaj</v>
      </c>
      <c r="L17" s="32"/>
    </row>
    <row r="18" spans="2:12" s="1" customFormat="1" ht="18" hidden="1" customHeight="1">
      <c r="B18" s="32"/>
      <c r="E18" s="231" t="str">
        <f>'Rekapitulace stavby'!E14</f>
        <v>Vyplň údaj</v>
      </c>
      <c r="F18" s="211"/>
      <c r="G18" s="211"/>
      <c r="H18" s="211"/>
      <c r="I18" s="27" t="s">
        <v>24</v>
      </c>
      <c r="J18" s="28" t="str">
        <f>'Rekapitulace stavby'!AN14</f>
        <v>Vyplň údaj</v>
      </c>
      <c r="L18" s="32"/>
    </row>
    <row r="19" spans="2:12" s="1" customFormat="1" ht="6.95" hidden="1" customHeight="1">
      <c r="B19" s="32"/>
      <c r="L19" s="32"/>
    </row>
    <row r="20" spans="2:12" s="1" customFormat="1" ht="12" hidden="1" customHeight="1">
      <c r="B20" s="32"/>
      <c r="D20" s="27" t="s">
        <v>27</v>
      </c>
      <c r="I20" s="27" t="s">
        <v>23</v>
      </c>
      <c r="J20" s="25" t="s">
        <v>28</v>
      </c>
      <c r="L20" s="32"/>
    </row>
    <row r="21" spans="2:12" s="1" customFormat="1" ht="18" hidden="1" customHeight="1">
      <c r="B21" s="32"/>
      <c r="E21" s="25" t="s">
        <v>29</v>
      </c>
      <c r="I21" s="27" t="s">
        <v>24</v>
      </c>
      <c r="J21" s="25" t="s">
        <v>30</v>
      </c>
      <c r="L21" s="32"/>
    </row>
    <row r="22" spans="2:12" s="1" customFormat="1" ht="6.95" hidden="1" customHeight="1">
      <c r="B22" s="32"/>
      <c r="L22" s="32"/>
    </row>
    <row r="23" spans="2:12" s="1" customFormat="1" ht="12" hidden="1" customHeight="1">
      <c r="B23" s="32"/>
      <c r="D23" s="27" t="s">
        <v>32</v>
      </c>
      <c r="I23" s="27" t="s">
        <v>23</v>
      </c>
      <c r="J23" s="25" t="str">
        <f>IF('Rekapitulace stavby'!AN19="","",'Rekapitulace stavby'!AN19)</f>
        <v/>
      </c>
      <c r="L23" s="32"/>
    </row>
    <row r="24" spans="2:12" s="1" customFormat="1" ht="18" hidden="1" customHeight="1">
      <c r="B24" s="32"/>
      <c r="E24" s="25" t="str">
        <f>IF('Rekapitulace stavby'!E20="","",'Rekapitulace stavby'!E20)</f>
        <v xml:space="preserve"> </v>
      </c>
      <c r="I24" s="27" t="s">
        <v>24</v>
      </c>
      <c r="J24" s="25" t="str">
        <f>IF('Rekapitulace stavby'!AN20="","",'Rekapitulace stavby'!AN20)</f>
        <v/>
      </c>
      <c r="L24" s="32"/>
    </row>
    <row r="25" spans="2:12" s="1" customFormat="1" ht="6.95" hidden="1" customHeight="1">
      <c r="B25" s="32"/>
      <c r="L25" s="32"/>
    </row>
    <row r="26" spans="2:12" s="1" customFormat="1" ht="12" hidden="1" customHeight="1">
      <c r="B26" s="32"/>
      <c r="D26" s="27" t="s">
        <v>34</v>
      </c>
      <c r="L26" s="32"/>
    </row>
    <row r="27" spans="2:12" s="7" customFormat="1" ht="16.5" hidden="1" customHeight="1">
      <c r="B27" s="89"/>
      <c r="E27" s="216" t="s">
        <v>1</v>
      </c>
      <c r="F27" s="216"/>
      <c r="G27" s="216"/>
      <c r="H27" s="216"/>
      <c r="L27" s="89"/>
    </row>
    <row r="28" spans="2:12" s="1" customFormat="1" ht="6.95" hidden="1" customHeight="1">
      <c r="B28" s="32"/>
      <c r="L28" s="32"/>
    </row>
    <row r="29" spans="2:12" s="1" customFormat="1" ht="6.95" hidden="1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hidden="1" customHeight="1">
      <c r="B30" s="32"/>
      <c r="D30" s="90" t="s">
        <v>35</v>
      </c>
      <c r="J30" s="66">
        <f>ROUND(J118, 2)</f>
        <v>0</v>
      </c>
      <c r="L30" s="32"/>
    </row>
    <row r="31" spans="2:12" s="1" customFormat="1" ht="6.95" hidden="1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hidden="1" customHeight="1">
      <c r="B32" s="32"/>
      <c r="F32" s="35" t="s">
        <v>37</v>
      </c>
      <c r="I32" s="35" t="s">
        <v>36</v>
      </c>
      <c r="J32" s="35" t="s">
        <v>38</v>
      </c>
      <c r="L32" s="32"/>
    </row>
    <row r="33" spans="2:12" s="1" customFormat="1" ht="14.45" hidden="1" customHeight="1">
      <c r="B33" s="32"/>
      <c r="D33" s="55" t="s">
        <v>39</v>
      </c>
      <c r="E33" s="27" t="s">
        <v>40</v>
      </c>
      <c r="F33" s="91">
        <f>ROUND((SUM(BE118:BE129)),  2)</f>
        <v>0</v>
      </c>
      <c r="I33" s="92">
        <v>0.21</v>
      </c>
      <c r="J33" s="91">
        <f>ROUND(((SUM(BE118:BE129))*I33),  2)</f>
        <v>0</v>
      </c>
      <c r="L33" s="32"/>
    </row>
    <row r="34" spans="2:12" s="1" customFormat="1" ht="14.45" hidden="1" customHeight="1">
      <c r="B34" s="32"/>
      <c r="E34" s="27" t="s">
        <v>41</v>
      </c>
      <c r="F34" s="91">
        <f>ROUND((SUM(BF118:BF129)),  2)</f>
        <v>0</v>
      </c>
      <c r="I34" s="92">
        <v>0.15</v>
      </c>
      <c r="J34" s="91">
        <f>ROUND(((SUM(BF118:BF129))*I34),  2)</f>
        <v>0</v>
      </c>
      <c r="L34" s="32"/>
    </row>
    <row r="35" spans="2:12" s="1" customFormat="1" ht="14.45" hidden="1" customHeight="1">
      <c r="B35" s="32"/>
      <c r="E35" s="27" t="s">
        <v>42</v>
      </c>
      <c r="F35" s="91">
        <f>ROUND((SUM(BG118:BG129)),  2)</f>
        <v>0</v>
      </c>
      <c r="I35" s="92">
        <v>0.21</v>
      </c>
      <c r="J35" s="91">
        <f>0</f>
        <v>0</v>
      </c>
      <c r="L35" s="32"/>
    </row>
    <row r="36" spans="2:12" s="1" customFormat="1" ht="14.45" hidden="1" customHeight="1">
      <c r="B36" s="32"/>
      <c r="E36" s="27" t="s">
        <v>43</v>
      </c>
      <c r="F36" s="91">
        <f>ROUND((SUM(BH118:BH129)),  2)</f>
        <v>0</v>
      </c>
      <c r="I36" s="92">
        <v>0.15</v>
      </c>
      <c r="J36" s="91">
        <f>0</f>
        <v>0</v>
      </c>
      <c r="L36" s="32"/>
    </row>
    <row r="37" spans="2:12" s="1" customFormat="1" ht="14.45" hidden="1" customHeight="1">
      <c r="B37" s="32"/>
      <c r="E37" s="27" t="s">
        <v>44</v>
      </c>
      <c r="F37" s="91">
        <f>ROUND((SUM(BI118:BI129)),  2)</f>
        <v>0</v>
      </c>
      <c r="I37" s="92">
        <v>0</v>
      </c>
      <c r="J37" s="91">
        <f>0</f>
        <v>0</v>
      </c>
      <c r="L37" s="32"/>
    </row>
    <row r="38" spans="2:12" s="1" customFormat="1" ht="6.95" hidden="1" customHeight="1">
      <c r="B38" s="32"/>
      <c r="L38" s="32"/>
    </row>
    <row r="39" spans="2:12" s="1" customFormat="1" ht="25.35" hidden="1" customHeight="1">
      <c r="B39" s="32"/>
      <c r="C39" s="93"/>
      <c r="D39" s="94" t="s">
        <v>45</v>
      </c>
      <c r="E39" s="57"/>
      <c r="F39" s="57"/>
      <c r="G39" s="95" t="s">
        <v>46</v>
      </c>
      <c r="H39" s="96" t="s">
        <v>47</v>
      </c>
      <c r="I39" s="57"/>
      <c r="J39" s="97">
        <f>SUM(J30:J37)</f>
        <v>0</v>
      </c>
      <c r="K39" s="98"/>
      <c r="L39" s="32"/>
    </row>
    <row r="40" spans="2:12" s="1" customFormat="1" ht="14.45" hidden="1" customHeight="1">
      <c r="B40" s="32"/>
      <c r="L40" s="32"/>
    </row>
    <row r="41" spans="2:12" ht="14.45" hidden="1" customHeight="1">
      <c r="B41" s="20"/>
      <c r="L41" s="20"/>
    </row>
    <row r="42" spans="2:12" ht="14.45" hidden="1" customHeight="1">
      <c r="B42" s="20"/>
      <c r="L42" s="20"/>
    </row>
    <row r="43" spans="2:12" ht="14.45" hidden="1" customHeight="1">
      <c r="B43" s="20"/>
      <c r="L43" s="20"/>
    </row>
    <row r="44" spans="2:12" ht="14.45" hidden="1" customHeight="1">
      <c r="B44" s="20"/>
      <c r="L44" s="20"/>
    </row>
    <row r="45" spans="2:12" ht="14.45" hidden="1" customHeight="1">
      <c r="B45" s="20"/>
      <c r="L45" s="20"/>
    </row>
    <row r="46" spans="2:12" ht="14.45" hidden="1" customHeight="1">
      <c r="B46" s="20"/>
      <c r="L46" s="20"/>
    </row>
    <row r="47" spans="2:12" ht="14.45" hidden="1" customHeight="1">
      <c r="B47" s="20"/>
      <c r="L47" s="20"/>
    </row>
    <row r="48" spans="2:12" ht="14.45" hidden="1" customHeight="1">
      <c r="B48" s="20"/>
      <c r="L48" s="20"/>
    </row>
    <row r="49" spans="2:12" ht="14.45" hidden="1" customHeight="1">
      <c r="B49" s="20"/>
      <c r="L49" s="20"/>
    </row>
    <row r="50" spans="2:12" s="1" customFormat="1" ht="14.45" hidden="1" customHeight="1">
      <c r="B50" s="32"/>
      <c r="D50" s="41" t="s">
        <v>48</v>
      </c>
      <c r="E50" s="42"/>
      <c r="F50" s="42"/>
      <c r="G50" s="41" t="s">
        <v>49</v>
      </c>
      <c r="H50" s="42"/>
      <c r="I50" s="42"/>
      <c r="J50" s="42"/>
      <c r="K50" s="42"/>
      <c r="L50" s="32"/>
    </row>
    <row r="51" spans="2:12" ht="11.25" hidden="1">
      <c r="B51" s="20"/>
      <c r="L51" s="20"/>
    </row>
    <row r="52" spans="2:12" ht="11.25" hidden="1">
      <c r="B52" s="20"/>
      <c r="L52" s="20"/>
    </row>
    <row r="53" spans="2:12" ht="11.25" hidden="1">
      <c r="B53" s="20"/>
      <c r="L53" s="20"/>
    </row>
    <row r="54" spans="2:12" ht="11.25" hidden="1">
      <c r="B54" s="20"/>
      <c r="L54" s="20"/>
    </row>
    <row r="55" spans="2:12" ht="11.25" hidden="1">
      <c r="B55" s="20"/>
      <c r="L55" s="20"/>
    </row>
    <row r="56" spans="2:12" ht="11.25" hidden="1">
      <c r="B56" s="20"/>
      <c r="L56" s="20"/>
    </row>
    <row r="57" spans="2:12" ht="11.25" hidden="1">
      <c r="B57" s="20"/>
      <c r="L57" s="20"/>
    </row>
    <row r="58" spans="2:12" ht="11.25" hidden="1">
      <c r="B58" s="20"/>
      <c r="L58" s="20"/>
    </row>
    <row r="59" spans="2:12" ht="11.25" hidden="1">
      <c r="B59" s="20"/>
      <c r="L59" s="20"/>
    </row>
    <row r="60" spans="2:12" ht="11.25" hidden="1">
      <c r="B60" s="20"/>
      <c r="L60" s="20"/>
    </row>
    <row r="61" spans="2:12" s="1" customFormat="1" ht="12.75" hidden="1">
      <c r="B61" s="32"/>
      <c r="D61" s="43" t="s">
        <v>50</v>
      </c>
      <c r="E61" s="34"/>
      <c r="F61" s="99" t="s">
        <v>51</v>
      </c>
      <c r="G61" s="43" t="s">
        <v>50</v>
      </c>
      <c r="H61" s="34"/>
      <c r="I61" s="34"/>
      <c r="J61" s="100" t="s">
        <v>51</v>
      </c>
      <c r="K61" s="34"/>
      <c r="L61" s="32"/>
    </row>
    <row r="62" spans="2:12" ht="11.25" hidden="1">
      <c r="B62" s="20"/>
      <c r="L62" s="20"/>
    </row>
    <row r="63" spans="2:12" ht="11.25" hidden="1">
      <c r="B63" s="20"/>
      <c r="L63" s="20"/>
    </row>
    <row r="64" spans="2:12" ht="11.25" hidden="1">
      <c r="B64" s="20"/>
      <c r="L64" s="20"/>
    </row>
    <row r="65" spans="2:12" s="1" customFormat="1" ht="12.75" hidden="1">
      <c r="B65" s="32"/>
      <c r="D65" s="41" t="s">
        <v>52</v>
      </c>
      <c r="E65" s="42"/>
      <c r="F65" s="42"/>
      <c r="G65" s="41" t="s">
        <v>53</v>
      </c>
      <c r="H65" s="42"/>
      <c r="I65" s="42"/>
      <c r="J65" s="42"/>
      <c r="K65" s="42"/>
      <c r="L65" s="32"/>
    </row>
    <row r="66" spans="2:12" ht="11.25" hidden="1">
      <c r="B66" s="20"/>
      <c r="L66" s="20"/>
    </row>
    <row r="67" spans="2:12" ht="11.25" hidden="1">
      <c r="B67" s="20"/>
      <c r="L67" s="20"/>
    </row>
    <row r="68" spans="2:12" ht="11.25" hidden="1">
      <c r="B68" s="20"/>
      <c r="L68" s="20"/>
    </row>
    <row r="69" spans="2:12" ht="11.25" hidden="1">
      <c r="B69" s="20"/>
      <c r="L69" s="20"/>
    </row>
    <row r="70" spans="2:12" ht="11.25" hidden="1">
      <c r="B70" s="20"/>
      <c r="L70" s="20"/>
    </row>
    <row r="71" spans="2:12" ht="11.25" hidden="1">
      <c r="B71" s="20"/>
      <c r="L71" s="20"/>
    </row>
    <row r="72" spans="2:12" ht="11.25" hidden="1">
      <c r="B72" s="20"/>
      <c r="L72" s="20"/>
    </row>
    <row r="73" spans="2:12" ht="11.25" hidden="1">
      <c r="B73" s="20"/>
      <c r="L73" s="20"/>
    </row>
    <row r="74" spans="2:12" ht="11.25" hidden="1">
      <c r="B74" s="20"/>
      <c r="L74" s="20"/>
    </row>
    <row r="75" spans="2:12" ht="11.25" hidden="1">
      <c r="B75" s="20"/>
      <c r="L75" s="20"/>
    </row>
    <row r="76" spans="2:12" s="1" customFormat="1" ht="12.75" hidden="1">
      <c r="B76" s="32"/>
      <c r="D76" s="43" t="s">
        <v>50</v>
      </c>
      <c r="E76" s="34"/>
      <c r="F76" s="99" t="s">
        <v>51</v>
      </c>
      <c r="G76" s="43" t="s">
        <v>50</v>
      </c>
      <c r="H76" s="34"/>
      <c r="I76" s="34"/>
      <c r="J76" s="100" t="s">
        <v>51</v>
      </c>
      <c r="K76" s="34"/>
      <c r="L76" s="32"/>
    </row>
    <row r="77" spans="2:12" s="1" customFormat="1" ht="14.45" hidden="1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78" spans="2:12" ht="11.25" hidden="1"/>
    <row r="79" spans="2:12" ht="11.25" hidden="1"/>
    <row r="80" spans="2:12" ht="11.25" hidden="1"/>
    <row r="81" spans="2:47" s="1" customFormat="1" ht="6.95" hidden="1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hidden="1" customHeight="1">
      <c r="B82" s="32"/>
      <c r="C82" s="21" t="s">
        <v>101</v>
      </c>
      <c r="L82" s="32"/>
    </row>
    <row r="83" spans="2:47" s="1" customFormat="1" ht="6.95" hidden="1" customHeight="1">
      <c r="B83" s="32"/>
      <c r="L83" s="32"/>
    </row>
    <row r="84" spans="2:47" s="1" customFormat="1" ht="12" hidden="1" customHeight="1">
      <c r="B84" s="32"/>
      <c r="C84" s="27" t="s">
        <v>16</v>
      </c>
      <c r="L84" s="32"/>
    </row>
    <row r="85" spans="2:47" s="1" customFormat="1" ht="16.5" hidden="1" customHeight="1">
      <c r="B85" s="32"/>
      <c r="E85" s="228" t="str">
        <f>E7</f>
        <v>„Vybudování kanalizačních stok „A“, „B“, „B-1“ v Doubravě, likvidace ČOV 1, ČOV 2 v Doubravě“</v>
      </c>
      <c r="F85" s="229"/>
      <c r="G85" s="229"/>
      <c r="H85" s="229"/>
      <c r="L85" s="32"/>
    </row>
    <row r="86" spans="2:47" s="1" customFormat="1" ht="12" hidden="1" customHeight="1">
      <c r="B86" s="32"/>
      <c r="C86" s="27" t="s">
        <v>99</v>
      </c>
      <c r="L86" s="32"/>
    </row>
    <row r="87" spans="2:47" s="1" customFormat="1" ht="16.5" hidden="1" customHeight="1">
      <c r="B87" s="32"/>
      <c r="E87" s="189" t="str">
        <f>E9</f>
        <v>VON 2 - Ostatní rozpočtové náklady</v>
      </c>
      <c r="F87" s="230"/>
      <c r="G87" s="230"/>
      <c r="H87" s="230"/>
      <c r="L87" s="32"/>
    </row>
    <row r="88" spans="2:47" s="1" customFormat="1" ht="6.95" hidden="1" customHeight="1">
      <c r="B88" s="32"/>
      <c r="L88" s="32"/>
    </row>
    <row r="89" spans="2:47" s="1" customFormat="1" ht="12" hidden="1" customHeight="1">
      <c r="B89" s="32"/>
      <c r="C89" s="27" t="s">
        <v>19</v>
      </c>
      <c r="F89" s="25" t="str">
        <f>F12</f>
        <v>Obec Doubrava</v>
      </c>
      <c r="I89" s="27" t="s">
        <v>21</v>
      </c>
      <c r="J89" s="52" t="str">
        <f>IF(J12="","",J12)</f>
        <v>Vyplň údaj</v>
      </c>
      <c r="L89" s="32"/>
    </row>
    <row r="90" spans="2:47" s="1" customFormat="1" ht="6.95" hidden="1" customHeight="1">
      <c r="B90" s="32"/>
      <c r="L90" s="32"/>
    </row>
    <row r="91" spans="2:47" s="1" customFormat="1" ht="25.7" hidden="1" customHeight="1">
      <c r="B91" s="32"/>
      <c r="C91" s="27" t="s">
        <v>22</v>
      </c>
      <c r="F91" s="25" t="str">
        <f>E15</f>
        <v>Obec Doubrava</v>
      </c>
      <c r="I91" s="27" t="s">
        <v>27</v>
      </c>
      <c r="J91" s="30" t="str">
        <f>E21</f>
        <v>Ing. Jana Sýkorová, Lipník nad Bečvou</v>
      </c>
      <c r="L91" s="32"/>
    </row>
    <row r="92" spans="2:47" s="1" customFormat="1" ht="15.2" hidden="1" customHeight="1">
      <c r="B92" s="32"/>
      <c r="C92" s="27" t="s">
        <v>25</v>
      </c>
      <c r="F92" s="25" t="str">
        <f>IF(E18="","",E18)</f>
        <v>Vyplň údaj</v>
      </c>
      <c r="I92" s="27" t="s">
        <v>32</v>
      </c>
      <c r="J92" s="30" t="str">
        <f>E24</f>
        <v xml:space="preserve"> </v>
      </c>
      <c r="L92" s="32"/>
    </row>
    <row r="93" spans="2:47" s="1" customFormat="1" ht="10.35" hidden="1" customHeight="1">
      <c r="B93" s="32"/>
      <c r="L93" s="32"/>
    </row>
    <row r="94" spans="2:47" s="1" customFormat="1" ht="29.25" hidden="1" customHeight="1">
      <c r="B94" s="32"/>
      <c r="C94" s="101" t="s">
        <v>102</v>
      </c>
      <c r="D94" s="93"/>
      <c r="E94" s="93"/>
      <c r="F94" s="93"/>
      <c r="G94" s="93"/>
      <c r="H94" s="93"/>
      <c r="I94" s="93"/>
      <c r="J94" s="102" t="s">
        <v>103</v>
      </c>
      <c r="K94" s="93"/>
      <c r="L94" s="32"/>
    </row>
    <row r="95" spans="2:47" s="1" customFormat="1" ht="10.35" hidden="1" customHeight="1">
      <c r="B95" s="32"/>
      <c r="L95" s="32"/>
    </row>
    <row r="96" spans="2:47" s="1" customFormat="1" ht="22.9" hidden="1" customHeight="1">
      <c r="B96" s="32"/>
      <c r="C96" s="103" t="s">
        <v>104</v>
      </c>
      <c r="J96" s="66">
        <f>J118</f>
        <v>0</v>
      </c>
      <c r="L96" s="32"/>
      <c r="AU96" s="17" t="s">
        <v>105</v>
      </c>
    </row>
    <row r="97" spans="2:12" s="8" customFormat="1" ht="24.95" hidden="1" customHeight="1">
      <c r="B97" s="104"/>
      <c r="D97" s="105" t="s">
        <v>675</v>
      </c>
      <c r="E97" s="106"/>
      <c r="F97" s="106"/>
      <c r="G97" s="106"/>
      <c r="H97" s="106"/>
      <c r="I97" s="106"/>
      <c r="J97" s="107">
        <f>J119</f>
        <v>0</v>
      </c>
      <c r="L97" s="104"/>
    </row>
    <row r="98" spans="2:12" s="9" customFormat="1" ht="19.899999999999999" hidden="1" customHeight="1">
      <c r="B98" s="108"/>
      <c r="D98" s="109" t="s">
        <v>676</v>
      </c>
      <c r="E98" s="110"/>
      <c r="F98" s="110"/>
      <c r="G98" s="110"/>
      <c r="H98" s="110"/>
      <c r="I98" s="110"/>
      <c r="J98" s="111">
        <f>J120</f>
        <v>0</v>
      </c>
      <c r="L98" s="108"/>
    </row>
    <row r="99" spans="2:12" s="1" customFormat="1" ht="21.75" hidden="1" customHeight="1">
      <c r="B99" s="32"/>
      <c r="L99" s="32"/>
    </row>
    <row r="100" spans="2:12" s="1" customFormat="1" ht="6.95" hidden="1" customHeight="1"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2"/>
    </row>
    <row r="101" spans="2:12" ht="11.25" hidden="1"/>
    <row r="102" spans="2:12" ht="11.25" hidden="1"/>
    <row r="103" spans="2:12" ht="11.25" hidden="1"/>
    <row r="104" spans="2:12" s="1" customFormat="1" ht="6.95" customHeight="1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2"/>
    </row>
    <row r="105" spans="2:12" s="1" customFormat="1" ht="24.95" customHeight="1">
      <c r="B105" s="32"/>
      <c r="C105" s="21" t="s">
        <v>121</v>
      </c>
      <c r="L105" s="32"/>
    </row>
    <row r="106" spans="2:12" s="1" customFormat="1" ht="6.95" customHeight="1">
      <c r="B106" s="32"/>
      <c r="L106" s="32"/>
    </row>
    <row r="107" spans="2:12" s="1" customFormat="1" ht="12" customHeight="1">
      <c r="B107" s="32"/>
      <c r="C107" s="27" t="s">
        <v>16</v>
      </c>
      <c r="L107" s="32"/>
    </row>
    <row r="108" spans="2:12" s="1" customFormat="1" ht="16.5" customHeight="1">
      <c r="B108" s="32"/>
      <c r="E108" s="228" t="str">
        <f>E7</f>
        <v>„Vybudování kanalizačních stok „A“, „B“, „B-1“ v Doubravě, likvidace ČOV 1, ČOV 2 v Doubravě“</v>
      </c>
      <c r="F108" s="229"/>
      <c r="G108" s="229"/>
      <c r="H108" s="229"/>
      <c r="L108" s="32"/>
    </row>
    <row r="109" spans="2:12" s="1" customFormat="1" ht="12" customHeight="1">
      <c r="B109" s="32"/>
      <c r="C109" s="27" t="s">
        <v>99</v>
      </c>
      <c r="L109" s="32"/>
    </row>
    <row r="110" spans="2:12" s="1" customFormat="1" ht="16.5" customHeight="1">
      <c r="B110" s="32"/>
      <c r="E110" s="189" t="str">
        <f>E9</f>
        <v>VON 2 - Ostatní rozpočtové náklady</v>
      </c>
      <c r="F110" s="230"/>
      <c r="G110" s="230"/>
      <c r="H110" s="230"/>
      <c r="L110" s="32"/>
    </row>
    <row r="111" spans="2:12" s="1" customFormat="1" ht="6.95" customHeight="1">
      <c r="B111" s="32"/>
      <c r="L111" s="32"/>
    </row>
    <row r="112" spans="2:12" s="1" customFormat="1" ht="12" customHeight="1">
      <c r="B112" s="32"/>
      <c r="C112" s="27" t="s">
        <v>19</v>
      </c>
      <c r="F112" s="25" t="str">
        <f>F12</f>
        <v>Obec Doubrava</v>
      </c>
      <c r="I112" s="27" t="s">
        <v>21</v>
      </c>
      <c r="J112" s="52" t="str">
        <f>IF(J12="","",J12)</f>
        <v>Vyplň údaj</v>
      </c>
      <c r="L112" s="32"/>
    </row>
    <row r="113" spans="2:65" s="1" customFormat="1" ht="6.95" customHeight="1">
      <c r="B113" s="32"/>
      <c r="L113" s="32"/>
    </row>
    <row r="114" spans="2:65" s="1" customFormat="1" ht="25.7" customHeight="1">
      <c r="B114" s="32"/>
      <c r="C114" s="27" t="s">
        <v>22</v>
      </c>
      <c r="F114" s="25" t="str">
        <f>E15</f>
        <v>Obec Doubrava</v>
      </c>
      <c r="I114" s="27" t="s">
        <v>27</v>
      </c>
      <c r="J114" s="30" t="str">
        <f>E21</f>
        <v>Ing. Jana Sýkorová, Lipník nad Bečvou</v>
      </c>
      <c r="L114" s="32"/>
    </row>
    <row r="115" spans="2:65" s="1" customFormat="1" ht="15.2" customHeight="1">
      <c r="B115" s="32"/>
      <c r="C115" s="27" t="s">
        <v>25</v>
      </c>
      <c r="F115" s="25" t="str">
        <f>IF(E18="","",E18)</f>
        <v>Vyplň údaj</v>
      </c>
      <c r="I115" s="27" t="s">
        <v>32</v>
      </c>
      <c r="J115" s="30" t="str">
        <f>E24</f>
        <v xml:space="preserve"> </v>
      </c>
      <c r="L115" s="32"/>
    </row>
    <row r="116" spans="2:65" s="1" customFormat="1" ht="10.35" customHeight="1">
      <c r="B116" s="32"/>
      <c r="L116" s="32"/>
    </row>
    <row r="117" spans="2:65" s="10" customFormat="1" ht="29.25" customHeight="1">
      <c r="B117" s="112"/>
      <c r="C117" s="113" t="s">
        <v>122</v>
      </c>
      <c r="D117" s="114" t="s">
        <v>60</v>
      </c>
      <c r="E117" s="114" t="s">
        <v>56</v>
      </c>
      <c r="F117" s="114" t="s">
        <v>57</v>
      </c>
      <c r="G117" s="114" t="s">
        <v>123</v>
      </c>
      <c r="H117" s="114" t="s">
        <v>124</v>
      </c>
      <c r="I117" s="114" t="s">
        <v>125</v>
      </c>
      <c r="J117" s="114" t="s">
        <v>103</v>
      </c>
      <c r="K117" s="115" t="s">
        <v>126</v>
      </c>
      <c r="L117" s="112"/>
      <c r="M117" s="59" t="s">
        <v>1</v>
      </c>
      <c r="N117" s="60" t="s">
        <v>39</v>
      </c>
      <c r="O117" s="60" t="s">
        <v>127</v>
      </c>
      <c r="P117" s="60" t="s">
        <v>128</v>
      </c>
      <c r="Q117" s="60" t="s">
        <v>129</v>
      </c>
      <c r="R117" s="60" t="s">
        <v>130</v>
      </c>
      <c r="S117" s="60" t="s">
        <v>131</v>
      </c>
      <c r="T117" s="61" t="s">
        <v>132</v>
      </c>
    </row>
    <row r="118" spans="2:65" s="1" customFormat="1" ht="22.9" customHeight="1">
      <c r="B118" s="32"/>
      <c r="C118" s="64" t="s">
        <v>133</v>
      </c>
      <c r="J118" s="116">
        <f>BK118</f>
        <v>0</v>
      </c>
      <c r="L118" s="32"/>
      <c r="M118" s="62"/>
      <c r="N118" s="53"/>
      <c r="O118" s="53"/>
      <c r="P118" s="117">
        <f>P119</f>
        <v>0</v>
      </c>
      <c r="Q118" s="53"/>
      <c r="R118" s="117">
        <f>R119</f>
        <v>0</v>
      </c>
      <c r="S118" s="53"/>
      <c r="T118" s="118">
        <f>T119</f>
        <v>0</v>
      </c>
      <c r="AT118" s="17" t="s">
        <v>74</v>
      </c>
      <c r="AU118" s="17" t="s">
        <v>105</v>
      </c>
      <c r="BK118" s="119">
        <f>BK119</f>
        <v>0</v>
      </c>
    </row>
    <row r="119" spans="2:65" s="11" customFormat="1" ht="25.9" customHeight="1">
      <c r="B119" s="120"/>
      <c r="D119" s="121" t="s">
        <v>74</v>
      </c>
      <c r="E119" s="122" t="s">
        <v>677</v>
      </c>
      <c r="F119" s="122" t="s">
        <v>678</v>
      </c>
      <c r="I119" s="123"/>
      <c r="J119" s="124">
        <f>BK119</f>
        <v>0</v>
      </c>
      <c r="L119" s="120"/>
      <c r="M119" s="125"/>
      <c r="P119" s="126">
        <f>P120</f>
        <v>0</v>
      </c>
      <c r="R119" s="126">
        <f>R120</f>
        <v>0</v>
      </c>
      <c r="T119" s="127">
        <f>T120</f>
        <v>0</v>
      </c>
      <c r="AR119" s="121" t="s">
        <v>143</v>
      </c>
      <c r="AT119" s="128" t="s">
        <v>74</v>
      </c>
      <c r="AU119" s="128" t="s">
        <v>75</v>
      </c>
      <c r="AY119" s="121" t="s">
        <v>136</v>
      </c>
      <c r="BK119" s="129">
        <f>BK120</f>
        <v>0</v>
      </c>
    </row>
    <row r="120" spans="2:65" s="11" customFormat="1" ht="22.9" customHeight="1">
      <c r="B120" s="120"/>
      <c r="D120" s="121" t="s">
        <v>74</v>
      </c>
      <c r="E120" s="130" t="s">
        <v>679</v>
      </c>
      <c r="F120" s="130" t="s">
        <v>680</v>
      </c>
      <c r="I120" s="123"/>
      <c r="J120" s="131">
        <f>BK120</f>
        <v>0</v>
      </c>
      <c r="L120" s="120"/>
      <c r="M120" s="125"/>
      <c r="P120" s="126">
        <f>SUM(P121:P129)</f>
        <v>0</v>
      </c>
      <c r="R120" s="126">
        <f>SUM(R121:R129)</f>
        <v>0</v>
      </c>
      <c r="T120" s="127">
        <f>SUM(T121:T129)</f>
        <v>0</v>
      </c>
      <c r="AR120" s="121" t="s">
        <v>143</v>
      </c>
      <c r="AT120" s="128" t="s">
        <v>74</v>
      </c>
      <c r="AU120" s="128" t="s">
        <v>83</v>
      </c>
      <c r="AY120" s="121" t="s">
        <v>136</v>
      </c>
      <c r="BK120" s="129">
        <f>SUM(BK121:BK129)</f>
        <v>0</v>
      </c>
    </row>
    <row r="121" spans="2:65" s="1" customFormat="1" ht="44.25" customHeight="1">
      <c r="B121" s="132"/>
      <c r="C121" s="133" t="s">
        <v>83</v>
      </c>
      <c r="D121" s="133" t="s">
        <v>138</v>
      </c>
      <c r="E121" s="134" t="s">
        <v>681</v>
      </c>
      <c r="F121" s="135" t="s">
        <v>682</v>
      </c>
      <c r="G121" s="136" t="s">
        <v>650</v>
      </c>
      <c r="H121" s="137">
        <v>1</v>
      </c>
      <c r="I121" s="138"/>
      <c r="J121" s="139">
        <f t="shared" ref="J121:J129" si="0">ROUND(I121*H121,2)</f>
        <v>0</v>
      </c>
      <c r="K121" s="135" t="s">
        <v>1</v>
      </c>
      <c r="L121" s="32"/>
      <c r="M121" s="140" t="s">
        <v>1</v>
      </c>
      <c r="N121" s="141" t="s">
        <v>40</v>
      </c>
      <c r="P121" s="142">
        <f t="shared" ref="P121:P129" si="1">O121*H121</f>
        <v>0</v>
      </c>
      <c r="Q121" s="142">
        <v>0</v>
      </c>
      <c r="R121" s="142">
        <f t="shared" ref="R121:R129" si="2">Q121*H121</f>
        <v>0</v>
      </c>
      <c r="S121" s="142">
        <v>0</v>
      </c>
      <c r="T121" s="143">
        <f t="shared" ref="T121:T129" si="3">S121*H121</f>
        <v>0</v>
      </c>
      <c r="AR121" s="144" t="s">
        <v>651</v>
      </c>
      <c r="AT121" s="144" t="s">
        <v>138</v>
      </c>
      <c r="AU121" s="144" t="s">
        <v>85</v>
      </c>
      <c r="AY121" s="17" t="s">
        <v>136</v>
      </c>
      <c r="BE121" s="145">
        <f t="shared" ref="BE121:BE129" si="4">IF(N121="základní",J121,0)</f>
        <v>0</v>
      </c>
      <c r="BF121" s="145">
        <f t="shared" ref="BF121:BF129" si="5">IF(N121="snížená",J121,0)</f>
        <v>0</v>
      </c>
      <c r="BG121" s="145">
        <f t="shared" ref="BG121:BG129" si="6">IF(N121="zákl. přenesená",J121,0)</f>
        <v>0</v>
      </c>
      <c r="BH121" s="145">
        <f t="shared" ref="BH121:BH129" si="7">IF(N121="sníž. přenesená",J121,0)</f>
        <v>0</v>
      </c>
      <c r="BI121" s="145">
        <f t="shared" ref="BI121:BI129" si="8">IF(N121="nulová",J121,0)</f>
        <v>0</v>
      </c>
      <c r="BJ121" s="17" t="s">
        <v>83</v>
      </c>
      <c r="BK121" s="145">
        <f t="shared" ref="BK121:BK129" si="9">ROUND(I121*H121,2)</f>
        <v>0</v>
      </c>
      <c r="BL121" s="17" t="s">
        <v>651</v>
      </c>
      <c r="BM121" s="144" t="s">
        <v>683</v>
      </c>
    </row>
    <row r="122" spans="2:65" s="1" customFormat="1" ht="24.2" customHeight="1">
      <c r="B122" s="132"/>
      <c r="C122" s="133" t="s">
        <v>85</v>
      </c>
      <c r="D122" s="133" t="s">
        <v>138</v>
      </c>
      <c r="E122" s="134" t="s">
        <v>684</v>
      </c>
      <c r="F122" s="135" t="s">
        <v>685</v>
      </c>
      <c r="G122" s="136" t="s">
        <v>650</v>
      </c>
      <c r="H122" s="137">
        <v>1</v>
      </c>
      <c r="I122" s="138"/>
      <c r="J122" s="139">
        <f t="shared" si="0"/>
        <v>0</v>
      </c>
      <c r="K122" s="135" t="s">
        <v>1</v>
      </c>
      <c r="L122" s="32"/>
      <c r="M122" s="140" t="s">
        <v>1</v>
      </c>
      <c r="N122" s="141" t="s">
        <v>40</v>
      </c>
      <c r="P122" s="142">
        <f t="shared" si="1"/>
        <v>0</v>
      </c>
      <c r="Q122" s="142">
        <v>0</v>
      </c>
      <c r="R122" s="142">
        <f t="shared" si="2"/>
        <v>0</v>
      </c>
      <c r="S122" s="142">
        <v>0</v>
      </c>
      <c r="T122" s="143">
        <f t="shared" si="3"/>
        <v>0</v>
      </c>
      <c r="AR122" s="144" t="s">
        <v>651</v>
      </c>
      <c r="AT122" s="144" t="s">
        <v>138</v>
      </c>
      <c r="AU122" s="144" t="s">
        <v>85</v>
      </c>
      <c r="AY122" s="17" t="s">
        <v>136</v>
      </c>
      <c r="BE122" s="145">
        <f t="shared" si="4"/>
        <v>0</v>
      </c>
      <c r="BF122" s="145">
        <f t="shared" si="5"/>
        <v>0</v>
      </c>
      <c r="BG122" s="145">
        <f t="shared" si="6"/>
        <v>0</v>
      </c>
      <c r="BH122" s="145">
        <f t="shared" si="7"/>
        <v>0</v>
      </c>
      <c r="BI122" s="145">
        <f t="shared" si="8"/>
        <v>0</v>
      </c>
      <c r="BJ122" s="17" t="s">
        <v>83</v>
      </c>
      <c r="BK122" s="145">
        <f t="shared" si="9"/>
        <v>0</v>
      </c>
      <c r="BL122" s="17" t="s">
        <v>651</v>
      </c>
      <c r="BM122" s="144" t="s">
        <v>686</v>
      </c>
    </row>
    <row r="123" spans="2:65" s="1" customFormat="1" ht="16.5" customHeight="1">
      <c r="B123" s="132"/>
      <c r="C123" s="133" t="s">
        <v>149</v>
      </c>
      <c r="D123" s="133" t="s">
        <v>138</v>
      </c>
      <c r="E123" s="134" t="s">
        <v>687</v>
      </c>
      <c r="F123" s="135" t="s">
        <v>688</v>
      </c>
      <c r="G123" s="136" t="s">
        <v>650</v>
      </c>
      <c r="H123" s="137">
        <v>1</v>
      </c>
      <c r="I123" s="138"/>
      <c r="J123" s="139">
        <f t="shared" si="0"/>
        <v>0</v>
      </c>
      <c r="K123" s="135" t="s">
        <v>1</v>
      </c>
      <c r="L123" s="32"/>
      <c r="M123" s="140" t="s">
        <v>1</v>
      </c>
      <c r="N123" s="141" t="s">
        <v>40</v>
      </c>
      <c r="P123" s="142">
        <f t="shared" si="1"/>
        <v>0</v>
      </c>
      <c r="Q123" s="142">
        <v>0</v>
      </c>
      <c r="R123" s="142">
        <f t="shared" si="2"/>
        <v>0</v>
      </c>
      <c r="S123" s="142">
        <v>0</v>
      </c>
      <c r="T123" s="143">
        <f t="shared" si="3"/>
        <v>0</v>
      </c>
      <c r="AR123" s="144" t="s">
        <v>651</v>
      </c>
      <c r="AT123" s="144" t="s">
        <v>138</v>
      </c>
      <c r="AU123" s="144" t="s">
        <v>85</v>
      </c>
      <c r="AY123" s="17" t="s">
        <v>136</v>
      </c>
      <c r="BE123" s="145">
        <f t="shared" si="4"/>
        <v>0</v>
      </c>
      <c r="BF123" s="145">
        <f t="shared" si="5"/>
        <v>0</v>
      </c>
      <c r="BG123" s="145">
        <f t="shared" si="6"/>
        <v>0</v>
      </c>
      <c r="BH123" s="145">
        <f t="shared" si="7"/>
        <v>0</v>
      </c>
      <c r="BI123" s="145">
        <f t="shared" si="8"/>
        <v>0</v>
      </c>
      <c r="BJ123" s="17" t="s">
        <v>83</v>
      </c>
      <c r="BK123" s="145">
        <f t="shared" si="9"/>
        <v>0</v>
      </c>
      <c r="BL123" s="17" t="s">
        <v>651</v>
      </c>
      <c r="BM123" s="144" t="s">
        <v>689</v>
      </c>
    </row>
    <row r="124" spans="2:65" s="1" customFormat="1" ht="16.5" customHeight="1">
      <c r="B124" s="132"/>
      <c r="C124" s="133" t="s">
        <v>143</v>
      </c>
      <c r="D124" s="133" t="s">
        <v>138</v>
      </c>
      <c r="E124" s="134" t="s">
        <v>690</v>
      </c>
      <c r="F124" s="135" t="s">
        <v>691</v>
      </c>
      <c r="G124" s="136" t="s">
        <v>650</v>
      </c>
      <c r="H124" s="137">
        <v>1</v>
      </c>
      <c r="I124" s="138"/>
      <c r="J124" s="139">
        <f t="shared" si="0"/>
        <v>0</v>
      </c>
      <c r="K124" s="135" t="s">
        <v>1</v>
      </c>
      <c r="L124" s="32"/>
      <c r="M124" s="140" t="s">
        <v>1</v>
      </c>
      <c r="N124" s="141" t="s">
        <v>40</v>
      </c>
      <c r="P124" s="142">
        <f t="shared" si="1"/>
        <v>0</v>
      </c>
      <c r="Q124" s="142">
        <v>0</v>
      </c>
      <c r="R124" s="142">
        <f t="shared" si="2"/>
        <v>0</v>
      </c>
      <c r="S124" s="142">
        <v>0</v>
      </c>
      <c r="T124" s="143">
        <f t="shared" si="3"/>
        <v>0</v>
      </c>
      <c r="AR124" s="144" t="s">
        <v>651</v>
      </c>
      <c r="AT124" s="144" t="s">
        <v>138</v>
      </c>
      <c r="AU124" s="144" t="s">
        <v>85</v>
      </c>
      <c r="AY124" s="17" t="s">
        <v>136</v>
      </c>
      <c r="BE124" s="145">
        <f t="shared" si="4"/>
        <v>0</v>
      </c>
      <c r="BF124" s="145">
        <f t="shared" si="5"/>
        <v>0</v>
      </c>
      <c r="BG124" s="145">
        <f t="shared" si="6"/>
        <v>0</v>
      </c>
      <c r="BH124" s="145">
        <f t="shared" si="7"/>
        <v>0</v>
      </c>
      <c r="BI124" s="145">
        <f t="shared" si="8"/>
        <v>0</v>
      </c>
      <c r="BJ124" s="17" t="s">
        <v>83</v>
      </c>
      <c r="BK124" s="145">
        <f t="shared" si="9"/>
        <v>0</v>
      </c>
      <c r="BL124" s="17" t="s">
        <v>651</v>
      </c>
      <c r="BM124" s="144" t="s">
        <v>692</v>
      </c>
    </row>
    <row r="125" spans="2:65" s="1" customFormat="1" ht="37.9" customHeight="1">
      <c r="B125" s="132"/>
      <c r="C125" s="133" t="s">
        <v>167</v>
      </c>
      <c r="D125" s="133" t="s">
        <v>138</v>
      </c>
      <c r="E125" s="134" t="s">
        <v>693</v>
      </c>
      <c r="F125" s="135" t="s">
        <v>694</v>
      </c>
      <c r="G125" s="136" t="s">
        <v>650</v>
      </c>
      <c r="H125" s="137">
        <v>1</v>
      </c>
      <c r="I125" s="138"/>
      <c r="J125" s="139">
        <f t="shared" si="0"/>
        <v>0</v>
      </c>
      <c r="K125" s="135" t="s">
        <v>1</v>
      </c>
      <c r="L125" s="32"/>
      <c r="M125" s="140" t="s">
        <v>1</v>
      </c>
      <c r="N125" s="141" t="s">
        <v>40</v>
      </c>
      <c r="P125" s="142">
        <f t="shared" si="1"/>
        <v>0</v>
      </c>
      <c r="Q125" s="142">
        <v>0</v>
      </c>
      <c r="R125" s="142">
        <f t="shared" si="2"/>
        <v>0</v>
      </c>
      <c r="S125" s="142">
        <v>0</v>
      </c>
      <c r="T125" s="143">
        <f t="shared" si="3"/>
        <v>0</v>
      </c>
      <c r="AR125" s="144" t="s">
        <v>651</v>
      </c>
      <c r="AT125" s="144" t="s">
        <v>138</v>
      </c>
      <c r="AU125" s="144" t="s">
        <v>85</v>
      </c>
      <c r="AY125" s="17" t="s">
        <v>136</v>
      </c>
      <c r="BE125" s="145">
        <f t="shared" si="4"/>
        <v>0</v>
      </c>
      <c r="BF125" s="145">
        <f t="shared" si="5"/>
        <v>0</v>
      </c>
      <c r="BG125" s="145">
        <f t="shared" si="6"/>
        <v>0</v>
      </c>
      <c r="BH125" s="145">
        <f t="shared" si="7"/>
        <v>0</v>
      </c>
      <c r="BI125" s="145">
        <f t="shared" si="8"/>
        <v>0</v>
      </c>
      <c r="BJ125" s="17" t="s">
        <v>83</v>
      </c>
      <c r="BK125" s="145">
        <f t="shared" si="9"/>
        <v>0</v>
      </c>
      <c r="BL125" s="17" t="s">
        <v>651</v>
      </c>
      <c r="BM125" s="144" t="s">
        <v>695</v>
      </c>
    </row>
    <row r="126" spans="2:65" s="1" customFormat="1" ht="62.65" customHeight="1">
      <c r="B126" s="132"/>
      <c r="C126" s="133" t="s">
        <v>173</v>
      </c>
      <c r="D126" s="133" t="s">
        <v>138</v>
      </c>
      <c r="E126" s="134" t="s">
        <v>696</v>
      </c>
      <c r="F126" s="135" t="s">
        <v>697</v>
      </c>
      <c r="G126" s="136" t="s">
        <v>650</v>
      </c>
      <c r="H126" s="137">
        <v>1</v>
      </c>
      <c r="I126" s="138"/>
      <c r="J126" s="139">
        <f t="shared" si="0"/>
        <v>0</v>
      </c>
      <c r="K126" s="135" t="s">
        <v>1</v>
      </c>
      <c r="L126" s="32"/>
      <c r="M126" s="140" t="s">
        <v>1</v>
      </c>
      <c r="N126" s="141" t="s">
        <v>40</v>
      </c>
      <c r="P126" s="142">
        <f t="shared" si="1"/>
        <v>0</v>
      </c>
      <c r="Q126" s="142">
        <v>0</v>
      </c>
      <c r="R126" s="142">
        <f t="shared" si="2"/>
        <v>0</v>
      </c>
      <c r="S126" s="142">
        <v>0</v>
      </c>
      <c r="T126" s="143">
        <f t="shared" si="3"/>
        <v>0</v>
      </c>
      <c r="AR126" s="144" t="s">
        <v>651</v>
      </c>
      <c r="AT126" s="144" t="s">
        <v>138</v>
      </c>
      <c r="AU126" s="144" t="s">
        <v>85</v>
      </c>
      <c r="AY126" s="17" t="s">
        <v>136</v>
      </c>
      <c r="BE126" s="145">
        <f t="shared" si="4"/>
        <v>0</v>
      </c>
      <c r="BF126" s="145">
        <f t="shared" si="5"/>
        <v>0</v>
      </c>
      <c r="BG126" s="145">
        <f t="shared" si="6"/>
        <v>0</v>
      </c>
      <c r="BH126" s="145">
        <f t="shared" si="7"/>
        <v>0</v>
      </c>
      <c r="BI126" s="145">
        <f t="shared" si="8"/>
        <v>0</v>
      </c>
      <c r="BJ126" s="17" t="s">
        <v>83</v>
      </c>
      <c r="BK126" s="145">
        <f t="shared" si="9"/>
        <v>0</v>
      </c>
      <c r="BL126" s="17" t="s">
        <v>651</v>
      </c>
      <c r="BM126" s="144" t="s">
        <v>698</v>
      </c>
    </row>
    <row r="127" spans="2:65" s="1" customFormat="1" ht="24.2" customHeight="1">
      <c r="B127" s="132"/>
      <c r="C127" s="133" t="s">
        <v>177</v>
      </c>
      <c r="D127" s="133" t="s">
        <v>138</v>
      </c>
      <c r="E127" s="134" t="s">
        <v>699</v>
      </c>
      <c r="F127" s="135" t="s">
        <v>700</v>
      </c>
      <c r="G127" s="136" t="s">
        <v>650</v>
      </c>
      <c r="H127" s="137">
        <v>1</v>
      </c>
      <c r="I127" s="138"/>
      <c r="J127" s="139">
        <f t="shared" si="0"/>
        <v>0</v>
      </c>
      <c r="K127" s="135" t="s">
        <v>1</v>
      </c>
      <c r="L127" s="32"/>
      <c r="M127" s="140" t="s">
        <v>1</v>
      </c>
      <c r="N127" s="141" t="s">
        <v>40</v>
      </c>
      <c r="P127" s="142">
        <f t="shared" si="1"/>
        <v>0</v>
      </c>
      <c r="Q127" s="142">
        <v>0</v>
      </c>
      <c r="R127" s="142">
        <f t="shared" si="2"/>
        <v>0</v>
      </c>
      <c r="S127" s="142">
        <v>0</v>
      </c>
      <c r="T127" s="143">
        <f t="shared" si="3"/>
        <v>0</v>
      </c>
      <c r="AR127" s="144" t="s">
        <v>651</v>
      </c>
      <c r="AT127" s="144" t="s">
        <v>138</v>
      </c>
      <c r="AU127" s="144" t="s">
        <v>85</v>
      </c>
      <c r="AY127" s="17" t="s">
        <v>136</v>
      </c>
      <c r="BE127" s="145">
        <f t="shared" si="4"/>
        <v>0</v>
      </c>
      <c r="BF127" s="145">
        <f t="shared" si="5"/>
        <v>0</v>
      </c>
      <c r="BG127" s="145">
        <f t="shared" si="6"/>
        <v>0</v>
      </c>
      <c r="BH127" s="145">
        <f t="shared" si="7"/>
        <v>0</v>
      </c>
      <c r="BI127" s="145">
        <f t="shared" si="8"/>
        <v>0</v>
      </c>
      <c r="BJ127" s="17" t="s">
        <v>83</v>
      </c>
      <c r="BK127" s="145">
        <f t="shared" si="9"/>
        <v>0</v>
      </c>
      <c r="BL127" s="17" t="s">
        <v>651</v>
      </c>
      <c r="BM127" s="144" t="s">
        <v>701</v>
      </c>
    </row>
    <row r="128" spans="2:65" s="1" customFormat="1" ht="24.2" customHeight="1">
      <c r="B128" s="132"/>
      <c r="C128" s="133" t="s">
        <v>181</v>
      </c>
      <c r="D128" s="133" t="s">
        <v>138</v>
      </c>
      <c r="E128" s="134" t="s">
        <v>702</v>
      </c>
      <c r="F128" s="135" t="s">
        <v>703</v>
      </c>
      <c r="G128" s="136" t="s">
        <v>650</v>
      </c>
      <c r="H128" s="137">
        <v>1</v>
      </c>
      <c r="I128" s="138"/>
      <c r="J128" s="139">
        <f t="shared" si="0"/>
        <v>0</v>
      </c>
      <c r="K128" s="135" t="s">
        <v>1</v>
      </c>
      <c r="L128" s="32"/>
      <c r="M128" s="140" t="s">
        <v>1</v>
      </c>
      <c r="N128" s="141" t="s">
        <v>40</v>
      </c>
      <c r="P128" s="142">
        <f t="shared" si="1"/>
        <v>0</v>
      </c>
      <c r="Q128" s="142">
        <v>0</v>
      </c>
      <c r="R128" s="142">
        <f t="shared" si="2"/>
        <v>0</v>
      </c>
      <c r="S128" s="142">
        <v>0</v>
      </c>
      <c r="T128" s="143">
        <f t="shared" si="3"/>
        <v>0</v>
      </c>
      <c r="AR128" s="144" t="s">
        <v>651</v>
      </c>
      <c r="AT128" s="144" t="s">
        <v>138</v>
      </c>
      <c r="AU128" s="144" t="s">
        <v>85</v>
      </c>
      <c r="AY128" s="17" t="s">
        <v>136</v>
      </c>
      <c r="BE128" s="145">
        <f t="shared" si="4"/>
        <v>0</v>
      </c>
      <c r="BF128" s="145">
        <f t="shared" si="5"/>
        <v>0</v>
      </c>
      <c r="BG128" s="145">
        <f t="shared" si="6"/>
        <v>0</v>
      </c>
      <c r="BH128" s="145">
        <f t="shared" si="7"/>
        <v>0</v>
      </c>
      <c r="BI128" s="145">
        <f t="shared" si="8"/>
        <v>0</v>
      </c>
      <c r="BJ128" s="17" t="s">
        <v>83</v>
      </c>
      <c r="BK128" s="145">
        <f t="shared" si="9"/>
        <v>0</v>
      </c>
      <c r="BL128" s="17" t="s">
        <v>651</v>
      </c>
      <c r="BM128" s="144" t="s">
        <v>704</v>
      </c>
    </row>
    <row r="129" spans="2:65" s="1" customFormat="1" ht="16.5" customHeight="1">
      <c r="B129" s="132"/>
      <c r="C129" s="133" t="s">
        <v>196</v>
      </c>
      <c r="D129" s="133" t="s">
        <v>138</v>
      </c>
      <c r="E129" s="134" t="s">
        <v>705</v>
      </c>
      <c r="F129" s="135" t="s">
        <v>706</v>
      </c>
      <c r="G129" s="136" t="s">
        <v>650</v>
      </c>
      <c r="H129" s="137">
        <v>1</v>
      </c>
      <c r="I129" s="138"/>
      <c r="J129" s="139">
        <f t="shared" si="0"/>
        <v>0</v>
      </c>
      <c r="K129" s="135" t="s">
        <v>1</v>
      </c>
      <c r="L129" s="32"/>
      <c r="M129" s="184" t="s">
        <v>1</v>
      </c>
      <c r="N129" s="185" t="s">
        <v>40</v>
      </c>
      <c r="O129" s="186"/>
      <c r="P129" s="187">
        <f t="shared" si="1"/>
        <v>0</v>
      </c>
      <c r="Q129" s="187">
        <v>0</v>
      </c>
      <c r="R129" s="187">
        <f t="shared" si="2"/>
        <v>0</v>
      </c>
      <c r="S129" s="187">
        <v>0</v>
      </c>
      <c r="T129" s="188">
        <f t="shared" si="3"/>
        <v>0</v>
      </c>
      <c r="AR129" s="144" t="s">
        <v>651</v>
      </c>
      <c r="AT129" s="144" t="s">
        <v>138</v>
      </c>
      <c r="AU129" s="144" t="s">
        <v>85</v>
      </c>
      <c r="AY129" s="17" t="s">
        <v>136</v>
      </c>
      <c r="BE129" s="145">
        <f t="shared" si="4"/>
        <v>0</v>
      </c>
      <c r="BF129" s="145">
        <f t="shared" si="5"/>
        <v>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17" t="s">
        <v>83</v>
      </c>
      <c r="BK129" s="145">
        <f t="shared" si="9"/>
        <v>0</v>
      </c>
      <c r="BL129" s="17" t="s">
        <v>651</v>
      </c>
      <c r="BM129" s="144" t="s">
        <v>707</v>
      </c>
    </row>
    <row r="130" spans="2:65" s="1" customFormat="1" ht="6.95" customHeight="1">
      <c r="B130" s="44"/>
      <c r="C130" s="45"/>
      <c r="D130" s="45"/>
      <c r="E130" s="45"/>
      <c r="F130" s="45"/>
      <c r="G130" s="45"/>
      <c r="H130" s="45"/>
      <c r="I130" s="45"/>
      <c r="J130" s="45"/>
      <c r="K130" s="45"/>
      <c r="L130" s="32"/>
    </row>
  </sheetData>
  <autoFilter ref="C117:K129" xr:uid="{00000000-0009-0000-0000-000005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IO 01 - Kanalizace z ČOV1...</vt:lpstr>
      <vt:lpstr>IO 01a - Likvidace vodovo...</vt:lpstr>
      <vt:lpstr>IO 02 - Kanalizace z ČOV2...</vt:lpstr>
      <vt:lpstr>VON 1 - Vedlejší rozpočto...</vt:lpstr>
      <vt:lpstr>VON 2 - Ostatní rozpočtov...</vt:lpstr>
      <vt:lpstr>'IO 01 - Kanalizace z ČOV1...'!Názvy_tisku</vt:lpstr>
      <vt:lpstr>'IO 01a - Likvidace vodovo...'!Názvy_tisku</vt:lpstr>
      <vt:lpstr>'IO 02 - Kanalizace z ČOV2...'!Názvy_tisku</vt:lpstr>
      <vt:lpstr>'Rekapitulace stavby'!Názvy_tisku</vt:lpstr>
      <vt:lpstr>'VON 1 - Vedlejší rozpočto...'!Názvy_tisku</vt:lpstr>
      <vt:lpstr>'VON 2 - Ostatní rozpočtov...'!Názvy_tisku</vt:lpstr>
      <vt:lpstr>'IO 01 - Kanalizace z ČOV1...'!Oblast_tisku</vt:lpstr>
      <vt:lpstr>'IO 01a - Likvidace vodovo...'!Oblast_tisku</vt:lpstr>
      <vt:lpstr>'IO 02 - Kanalizace z ČOV2...'!Oblast_tisku</vt:lpstr>
      <vt:lpstr>'Rekapitulace stavby'!Oblast_tisku</vt:lpstr>
      <vt:lpstr>'VON 1 - Vedlejší rozpočto...'!Oblast_tisku</vt:lpstr>
      <vt:lpstr>'VON 2 - Ostatní rozpočtov...'!Oblast_tisku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21DM00012\Petr Joukl</dc:creator>
  <cp:lastModifiedBy>slavik</cp:lastModifiedBy>
  <dcterms:created xsi:type="dcterms:W3CDTF">2022-10-06T10:21:26Z</dcterms:created>
  <dcterms:modified xsi:type="dcterms:W3CDTF">2023-05-15T13:02:20Z</dcterms:modified>
</cp:coreProperties>
</file>