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:\nové_dokumenty_opravené\BaNF\Poptávky všechny\Výběrová komise,  zakázky, poptávky\Poptávky 2022\Oprava komunikace\"/>
    </mc:Choice>
  </mc:AlternateContent>
  <xr:revisionPtr revIDLastSave="0" documentId="13_ncr:1_{D7306A01-E9F7-4A15-A140-6F1B32CA5AA6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Rekapitulace stavby" sheetId="1" r:id="rId1"/>
    <sheet name="1 - Oprava komunikace III..." sheetId="2" r:id="rId2"/>
    <sheet name="2 - Oprava komunikace III..." sheetId="3" r:id="rId3"/>
  </sheets>
  <definedNames>
    <definedName name="_xlnm._FilterDatabase" localSheetId="1" hidden="1">'1 - Oprava komunikace III...'!$C$122:$K$144</definedName>
    <definedName name="_xlnm._FilterDatabase" localSheetId="2" hidden="1">'2 - Oprava komunikace III...'!$C$122:$K$144</definedName>
    <definedName name="_xlnm.Print_Titles" localSheetId="1">'1 - Oprava komunikace III...'!$122:$122</definedName>
    <definedName name="_xlnm.Print_Titles" localSheetId="2">'2 - Oprava komunikace III...'!$122:$122</definedName>
    <definedName name="_xlnm.Print_Titles" localSheetId="0">'Rekapitulace stavby'!$92:$92</definedName>
    <definedName name="_xlnm.Print_Area" localSheetId="1">'1 - Oprava komunikace III...'!$C$4:$J$76,'1 - Oprava komunikace III...'!$C$82:$J$104,'1 - Oprava komunikace III...'!$C$110:$J$144</definedName>
    <definedName name="_xlnm.Print_Area" localSheetId="2">'2 - Oprava komunikace III...'!$C$4:$J$76,'2 - Oprava komunikace III...'!$C$82:$J$104,'2 - Oprava komunikace III...'!$C$110:$J$144</definedName>
    <definedName name="_xlnm.Print_Area" localSheetId="0">'Rekapitulace stavby'!$D$4:$AO$76,'Rekapitulace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/>
  <c r="J35" i="3"/>
  <c r="AX96" i="1"/>
  <c r="BI144" i="3"/>
  <c r="BH144" i="3"/>
  <c r="BG144" i="3"/>
  <c r="BF144" i="3"/>
  <c r="T144" i="3"/>
  <c r="T143" i="3" s="1"/>
  <c r="T142" i="3" s="1"/>
  <c r="R144" i="3"/>
  <c r="R143" i="3"/>
  <c r="R142" i="3" s="1"/>
  <c r="P144" i="3"/>
  <c r="P143" i="3" s="1"/>
  <c r="P142" i="3" s="1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BI133" i="3"/>
  <c r="BH133" i="3"/>
  <c r="BG133" i="3"/>
  <c r="BF133" i="3"/>
  <c r="T133" i="3"/>
  <c r="R133" i="3"/>
  <c r="P133" i="3"/>
  <c r="BI132" i="3"/>
  <c r="BH132" i="3"/>
  <c r="BG132" i="3"/>
  <c r="BF132" i="3"/>
  <c r="T132" i="3"/>
  <c r="R132" i="3"/>
  <c r="P132" i="3"/>
  <c r="BI131" i="3"/>
  <c r="BH131" i="3"/>
  <c r="BG131" i="3"/>
  <c r="BF131" i="3"/>
  <c r="T131" i="3"/>
  <c r="R131" i="3"/>
  <c r="P131" i="3"/>
  <c r="BI130" i="3"/>
  <c r="BH130" i="3"/>
  <c r="BG130" i="3"/>
  <c r="BF130" i="3"/>
  <c r="T130" i="3"/>
  <c r="R130" i="3"/>
  <c r="P130" i="3"/>
  <c r="BI129" i="3"/>
  <c r="BH129" i="3"/>
  <c r="BG129" i="3"/>
  <c r="BF129" i="3"/>
  <c r="T129" i="3"/>
  <c r="R129" i="3"/>
  <c r="P129" i="3"/>
  <c r="BI127" i="3"/>
  <c r="BH127" i="3"/>
  <c r="BG127" i="3"/>
  <c r="BF127" i="3"/>
  <c r="T127" i="3"/>
  <c r="R127" i="3"/>
  <c r="P127" i="3"/>
  <c r="BI126" i="3"/>
  <c r="BH126" i="3"/>
  <c r="BG126" i="3"/>
  <c r="BF126" i="3"/>
  <c r="T126" i="3"/>
  <c r="R126" i="3"/>
  <c r="P126" i="3"/>
  <c r="F119" i="3"/>
  <c r="F117" i="3"/>
  <c r="E115" i="3"/>
  <c r="F91" i="3"/>
  <c r="F89" i="3"/>
  <c r="E87" i="3"/>
  <c r="J24" i="3"/>
  <c r="E24" i="3"/>
  <c r="J120" i="3"/>
  <c r="J23" i="3"/>
  <c r="J21" i="3"/>
  <c r="E21" i="3"/>
  <c r="J91" i="3"/>
  <c r="J20" i="3"/>
  <c r="J18" i="3"/>
  <c r="E18" i="3"/>
  <c r="F92" i="3"/>
  <c r="J17" i="3"/>
  <c r="J12" i="3"/>
  <c r="J117" i="3" s="1"/>
  <c r="E7" i="3"/>
  <c r="E113" i="3" s="1"/>
  <c r="J37" i="2"/>
  <c r="J36" i="2"/>
  <c r="AY95" i="1"/>
  <c r="J35" i="2"/>
  <c r="AX95" i="1"/>
  <c r="BI144" i="2"/>
  <c r="BH144" i="2"/>
  <c r="BG144" i="2"/>
  <c r="BF144" i="2"/>
  <c r="T144" i="2"/>
  <c r="T143" i="2"/>
  <c r="T142" i="2" s="1"/>
  <c r="R144" i="2"/>
  <c r="R143" i="2" s="1"/>
  <c r="R142" i="2" s="1"/>
  <c r="P144" i="2"/>
  <c r="P143" i="2"/>
  <c r="P142" i="2" s="1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F119" i="2"/>
  <c r="F117" i="2"/>
  <c r="E115" i="2"/>
  <c r="F91" i="2"/>
  <c r="F89" i="2"/>
  <c r="E87" i="2"/>
  <c r="J24" i="2"/>
  <c r="E24" i="2"/>
  <c r="J92" i="2" s="1"/>
  <c r="J23" i="2"/>
  <c r="J21" i="2"/>
  <c r="E21" i="2"/>
  <c r="J119" i="2" s="1"/>
  <c r="J20" i="2"/>
  <c r="J18" i="2"/>
  <c r="E18" i="2"/>
  <c r="F92" i="2" s="1"/>
  <c r="J17" i="2"/>
  <c r="J12" i="2"/>
  <c r="J117" i="2"/>
  <c r="E7" i="2"/>
  <c r="E113" i="2"/>
  <c r="L90" i="1"/>
  <c r="AM90" i="1"/>
  <c r="AM89" i="1"/>
  <c r="L89" i="1"/>
  <c r="AM87" i="1"/>
  <c r="L87" i="1"/>
  <c r="L85" i="1"/>
  <c r="L84" i="1"/>
  <c r="BK141" i="3"/>
  <c r="J126" i="3"/>
  <c r="BK132" i="2"/>
  <c r="BK127" i="2"/>
  <c r="BK139" i="3"/>
  <c r="J136" i="3"/>
  <c r="J135" i="3"/>
  <c r="BK132" i="3"/>
  <c r="J127" i="3"/>
  <c r="J144" i="2"/>
  <c r="BK141" i="2"/>
  <c r="J140" i="2"/>
  <c r="BK139" i="2"/>
  <c r="J138" i="2"/>
  <c r="BK136" i="2"/>
  <c r="J135" i="2"/>
  <c r="BK131" i="2"/>
  <c r="BK130" i="2"/>
  <c r="J126" i="2"/>
  <c r="J144" i="3"/>
  <c r="J141" i="3"/>
  <c r="BK126" i="2"/>
  <c r="J140" i="3"/>
  <c r="J139" i="3"/>
  <c r="BK138" i="3"/>
  <c r="BK136" i="3"/>
  <c r="J133" i="3"/>
  <c r="J132" i="3"/>
  <c r="BK131" i="3"/>
  <c r="BK130" i="3"/>
  <c r="BK129" i="3"/>
  <c r="AS94" i="1"/>
  <c r="BK144" i="3"/>
  <c r="J138" i="3"/>
  <c r="BK135" i="3"/>
  <c r="BK133" i="3"/>
  <c r="J131" i="3"/>
  <c r="J130" i="3"/>
  <c r="J129" i="3"/>
  <c r="BK126" i="3"/>
  <c r="BK144" i="2"/>
  <c r="J141" i="2"/>
  <c r="J139" i="2"/>
  <c r="BK138" i="2"/>
  <c r="BK135" i="2"/>
  <c r="BK133" i="2"/>
  <c r="J132" i="2"/>
  <c r="J129" i="2"/>
  <c r="J127" i="2"/>
  <c r="BK140" i="3"/>
  <c r="BK127" i="3"/>
  <c r="BK140" i="2"/>
  <c r="J136" i="2"/>
  <c r="J133" i="2"/>
  <c r="J131" i="2"/>
  <c r="J130" i="2"/>
  <c r="BK129" i="2"/>
  <c r="BK125" i="2" l="1"/>
  <c r="J125" i="2"/>
  <c r="J98" i="2" s="1"/>
  <c r="R125" i="2"/>
  <c r="P128" i="2"/>
  <c r="BK134" i="2"/>
  <c r="J134" i="2" s="1"/>
  <c r="J100" i="2" s="1"/>
  <c r="BK137" i="2"/>
  <c r="J137" i="2"/>
  <c r="J101" i="2" s="1"/>
  <c r="P137" i="2"/>
  <c r="BK125" i="3"/>
  <c r="J125" i="3"/>
  <c r="J98" i="3" s="1"/>
  <c r="P125" i="3"/>
  <c r="R125" i="3"/>
  <c r="T125" i="3"/>
  <c r="T124" i="3" s="1"/>
  <c r="T123" i="3" s="1"/>
  <c r="BK128" i="3"/>
  <c r="J128" i="3"/>
  <c r="J99" i="3" s="1"/>
  <c r="P128" i="3"/>
  <c r="R128" i="3"/>
  <c r="T128" i="3"/>
  <c r="BK134" i="3"/>
  <c r="J134" i="3"/>
  <c r="J100" i="3" s="1"/>
  <c r="BK128" i="2"/>
  <c r="J128" i="2" s="1"/>
  <c r="J99" i="2" s="1"/>
  <c r="R128" i="2"/>
  <c r="P134" i="2"/>
  <c r="R134" i="2"/>
  <c r="R137" i="2"/>
  <c r="R137" i="3"/>
  <c r="P137" i="3"/>
  <c r="T137" i="3"/>
  <c r="T134" i="3"/>
  <c r="P134" i="3"/>
  <c r="P125" i="2"/>
  <c r="P124" i="2" s="1"/>
  <c r="P123" i="2" s="1"/>
  <c r="AU95" i="1" s="1"/>
  <c r="T125" i="2"/>
  <c r="T128" i="2"/>
  <c r="T134" i="2"/>
  <c r="T137" i="2"/>
  <c r="BK137" i="3"/>
  <c r="J137" i="3" s="1"/>
  <c r="J101" i="3" s="1"/>
  <c r="R134" i="3"/>
  <c r="J120" i="2"/>
  <c r="BE127" i="2"/>
  <c r="BE133" i="2"/>
  <c r="BE139" i="2"/>
  <c r="BE144" i="2"/>
  <c r="BK143" i="2"/>
  <c r="J143" i="2"/>
  <c r="J103" i="2" s="1"/>
  <c r="J119" i="3"/>
  <c r="BE140" i="3"/>
  <c r="BE141" i="3"/>
  <c r="F120" i="2"/>
  <c r="BE135" i="2"/>
  <c r="BE136" i="2"/>
  <c r="BE141" i="2"/>
  <c r="J92" i="3"/>
  <c r="BE126" i="3"/>
  <c r="BE129" i="3"/>
  <c r="BE130" i="3"/>
  <c r="BE131" i="3"/>
  <c r="BE136" i="3"/>
  <c r="BK143" i="3"/>
  <c r="BK142" i="3"/>
  <c r="J142" i="3" s="1"/>
  <c r="J102" i="3" s="1"/>
  <c r="BE127" i="3"/>
  <c r="BE135" i="3"/>
  <c r="BE144" i="3"/>
  <c r="J89" i="2"/>
  <c r="J89" i="3"/>
  <c r="F120" i="3"/>
  <c r="J91" i="2"/>
  <c r="BE126" i="2"/>
  <c r="BE132" i="2"/>
  <c r="BE138" i="2"/>
  <c r="BE140" i="2"/>
  <c r="E85" i="3"/>
  <c r="BE132" i="3"/>
  <c r="BE133" i="3"/>
  <c r="BE138" i="3"/>
  <c r="BE139" i="3"/>
  <c r="E85" i="2"/>
  <c r="BE129" i="2"/>
  <c r="BE130" i="2"/>
  <c r="BE131" i="2"/>
  <c r="J34" i="3"/>
  <c r="AW96" i="1"/>
  <c r="F35" i="3"/>
  <c r="BB96" i="1"/>
  <c r="F34" i="3"/>
  <c r="BA96" i="1"/>
  <c r="F37" i="2"/>
  <c r="BD95" i="1"/>
  <c r="F34" i="2"/>
  <c r="BA95" i="1"/>
  <c r="J34" i="2"/>
  <c r="AW95" i="1"/>
  <c r="F36" i="3"/>
  <c r="BC96" i="1"/>
  <c r="F37" i="3"/>
  <c r="BD96" i="1"/>
  <c r="F36" i="2"/>
  <c r="BC95" i="1"/>
  <c r="F35" i="2"/>
  <c r="BB95" i="1"/>
  <c r="R124" i="3" l="1"/>
  <c r="R123" i="3"/>
  <c r="P124" i="3"/>
  <c r="P123" i="3"/>
  <c r="AU96" i="1" s="1"/>
  <c r="AU94" i="1" s="1"/>
  <c r="T124" i="2"/>
  <c r="T123" i="2" s="1"/>
  <c r="R124" i="2"/>
  <c r="R123" i="2" s="1"/>
  <c r="BK124" i="2"/>
  <c r="J124" i="2" s="1"/>
  <c r="J97" i="2" s="1"/>
  <c r="BK124" i="3"/>
  <c r="J124" i="3"/>
  <c r="J97" i="3" s="1"/>
  <c r="J143" i="3"/>
  <c r="J103" i="3" s="1"/>
  <c r="BK142" i="2"/>
  <c r="J142" i="2" s="1"/>
  <c r="J102" i="2" s="1"/>
  <c r="J33" i="3"/>
  <c r="AV96" i="1"/>
  <c r="AT96" i="1" s="1"/>
  <c r="BB94" i="1"/>
  <c r="W31" i="1"/>
  <c r="BD94" i="1"/>
  <c r="W33" i="1"/>
  <c r="F33" i="3"/>
  <c r="AZ96" i="1"/>
  <c r="BC94" i="1"/>
  <c r="W32" i="1"/>
  <c r="F33" i="2"/>
  <c r="AZ95" i="1"/>
  <c r="J33" i="2"/>
  <c r="AV95" i="1"/>
  <c r="AT95" i="1" s="1"/>
  <c r="BA94" i="1"/>
  <c r="AW94" i="1" s="1"/>
  <c r="AK30" i="1" s="1"/>
  <c r="BK123" i="3" l="1"/>
  <c r="J123" i="3"/>
  <c r="J96" i="3" s="1"/>
  <c r="BK123" i="2"/>
  <c r="J123" i="2" s="1"/>
  <c r="J96" i="2" s="1"/>
  <c r="AZ94" i="1"/>
  <c r="W29" i="1"/>
  <c r="AY94" i="1"/>
  <c r="W30" i="1"/>
  <c r="AX94" i="1"/>
  <c r="AV94" i="1" l="1"/>
  <c r="AK29" i="1"/>
  <c r="J30" i="2"/>
  <c r="AG95" i="1"/>
  <c r="AN95" i="1" s="1"/>
  <c r="J30" i="3"/>
  <c r="AG96" i="1" s="1"/>
  <c r="AN96" i="1" s="1"/>
  <c r="J39" i="2" l="1"/>
  <c r="J39" i="3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<sst xmlns="http://schemas.openxmlformats.org/spreadsheetml/2006/main" count="856" uniqueCount="205">
  <si>
    <t>Export Komplet</t>
  </si>
  <si>
    <t/>
  </si>
  <si>
    <t>2.0</t>
  </si>
  <si>
    <t>False</t>
  </si>
  <si>
    <t>{13c05d5a-853d-45b0-ba20-1e9fab37dbef}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</si>
  <si>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</si>
  <si>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</si>
  <si>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</si>
  <si>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</si>
  <si>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</si>
  <si>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</si>
  <si>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</si>
  <si>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</si>
  <si>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</si>
  <si>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20210536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</si>
  <si>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</si>
  <si>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</si>
  <si>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Opravy důlních škod v Doubravě</t>
  </si>
  <si>
    <t>KSO:</t>
  </si>
  <si>
    <t>CC-CZ:</t>
  </si>
  <si>
    <t>Místo:</t>
  </si>
  <si>
    <t>Doubrava</t>
  </si>
  <si>
    <t>Datum:</t>
  </si>
  <si>
    <t>28. 6. 2021</t>
  </si>
  <si>
    <t>Zadavatel:</t>
  </si>
  <si>
    <t>IČ:</t>
  </si>
  <si>
    <t>00562424</t>
  </si>
  <si>
    <t>Obec Doubrava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</si>
  <si>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</si>
  <si>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</si>
  <si>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</si>
  <si>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</si>
  <si>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</si>
  <si>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</si>
  <si>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</si>
  <si>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</si>
  <si>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</si>
  <si>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</si>
  <si>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</si>
  <si>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</si>
  <si>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</si>
  <si>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</si>
  <si>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</si>
  <si>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</si>
  <si>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</si>
  <si>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</si>
  <si>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</si>
  <si>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</si>
  <si>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</si>
  <si>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</si>
  <si>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</si>
  <si>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</si>
  <si>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</si>
  <si>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</si>
  <si>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</si>
  <si>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</si>
  <si>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</si>
  <si>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</si>
  <si>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</si>
  <si>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</si>
  <si>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</si>
  <si>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</si>
  <si>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</si>
  <si>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</si>
  <si>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</si>
  <si>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</si>
  <si>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</si>
  <si>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</si>
  <si>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</si>
  <si>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</si>
  <si>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</si>
  <si>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</si>
  <si>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</si>
  <si>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</si>
  <si>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</si>
  <si>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</si>
  <si>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</si>
  <si>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</si>
  <si>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</si>
  <si>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</si>
  <si>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</si>
  <si>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</si>
  <si>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Oprava komunikace III/11c</t>
  </si>
  <si>
    <t>STA</t>
  </si>
  <si>
    <t>{fad25298-457c-4588-84ca-a983f3ff7df3}</t>
  </si>
  <si>
    <t>2</t>
  </si>
  <si>
    <t>{30c62e96-b60b-4c81-9913-45b666faf9fe}</t>
  </si>
  <si>
    <t>KRYCÍ LIST SOUPISU PRACÍ</t>
  </si>
  <si>
    <t>Objekt:</t>
  </si>
  <si>
    <t>1 - Oprava komunikace III/11c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</si>
  <si>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</si>
  <si>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</si>
  <si>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</si>
  <si>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</si>
  <si>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</si>
  <si>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</si>
  <si>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</si>
  <si>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</si>
  <si>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</si>
  <si>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</si>
  <si>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</si>
  <si>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</si>
  <si>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</si>
  <si>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</si>
  <si>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</si>
  <si>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</si>
  <si>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</si>
  <si>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</si>
  <si>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</si>
  <si>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</si>
  <si>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</si>
  <si>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</si>
  <si>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</si>
  <si>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</si>
  <si>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</si>
  <si>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</si>
  <si>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</si>
  <si>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</si>
  <si>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</si>
  <si>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</si>
  <si>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113154113</t>
  </si>
  <si>
    <t>Frézování živičného krytu tl 50 mm pruh š 0,5 m pl do 500 m2 bez překážek v trase</t>
  </si>
  <si>
    <t>m2</t>
  </si>
  <si>
    <t>4</t>
  </si>
  <si>
    <t>339049017</t>
  </si>
  <si>
    <t>113154323</t>
  </si>
  <si>
    <t>Frézování živičného krytu tl 50 mm pruh š 1 m pl do 10000 m2 bez překážek v trase</t>
  </si>
  <si>
    <t>1343453819</t>
  </si>
  <si>
    <t>5</t>
  </si>
  <si>
    <t>Komunikace pozemní</t>
  </si>
  <si>
    <t>3</t>
  </si>
  <si>
    <t>565125R</t>
  </si>
  <si>
    <t>Vyrovnání podkladu asfaltovým betonem</t>
  </si>
  <si>
    <t>t</t>
  </si>
  <si>
    <t>1428606153</t>
  </si>
  <si>
    <t>573211112</t>
  </si>
  <si>
    <t>Postřik živičný spojovací z asfaltu v množství 0,70 kg/m2</t>
  </si>
  <si>
    <t>-1667889492</t>
  </si>
  <si>
    <t>577144111</t>
  </si>
  <si>
    <t>Asfaltový beton vrstva obrusná ACO 11 (ABS) tř. I tl 50 mm š do 3 m z nemodifikovaného asfaltu</t>
  </si>
  <si>
    <t>-820337366</t>
  </si>
  <si>
    <t>6</t>
  </si>
  <si>
    <t>577145112</t>
  </si>
  <si>
    <t>Asfaltový beton vrstva ložní ACL 16 (ABH) tl 50 mm š do 3 m z nemodifikovaného asfaltu</t>
  </si>
  <si>
    <t>1193966431</t>
  </si>
  <si>
    <t>7</t>
  </si>
  <si>
    <t>599141111</t>
  </si>
  <si>
    <t>Vyplnění spár mezi silničními dílci živičnou zálivkou</t>
  </si>
  <si>
    <t>m</t>
  </si>
  <si>
    <t>1576760100</t>
  </si>
  <si>
    <t>9</t>
  </si>
  <si>
    <t>Ostatní konstrukce a práce, bourání</t>
  </si>
  <si>
    <t>8</t>
  </si>
  <si>
    <t>919735112</t>
  </si>
  <si>
    <t>Řezání stávajícího živičného krytu hl do 100 mm</t>
  </si>
  <si>
    <t>-12610415</t>
  </si>
  <si>
    <t>938909311</t>
  </si>
  <si>
    <t>Čištění vozovek metením strojně podkladu nebo krytu betonového nebo živičného</t>
  </si>
  <si>
    <t>1514498636</t>
  </si>
  <si>
    <t>997</t>
  </si>
  <si>
    <t>Přesun sutě</t>
  </si>
  <si>
    <t>10</t>
  </si>
  <si>
    <t>997221551</t>
  </si>
  <si>
    <t>Vodorovná doprava suti ze sypkých materiálů do 1 km</t>
  </si>
  <si>
    <t>-35527594</t>
  </si>
  <si>
    <t>11</t>
  </si>
  <si>
    <t>997221559</t>
  </si>
  <si>
    <t>Příplatek ZKD 1 km u vodorovné dopravy suti ze sypkých materiálů</t>
  </si>
  <si>
    <t>177863980</t>
  </si>
  <si>
    <t>12</t>
  </si>
  <si>
    <t>997221611</t>
  </si>
  <si>
    <t>Nakládání suti na dopravní prostředky pro vodorovnou dopravu</t>
  </si>
  <si>
    <t>-1886504087</t>
  </si>
  <si>
    <t>13</t>
  </si>
  <si>
    <t>997221875</t>
  </si>
  <si>
    <t>Poplatek za uložení stavebního odpadu na recyklační skládce (skládkovné) asfaltového bez obsahu dehtu zatříděného do Katalogu odpadů pod kódem 17 03 02</t>
  </si>
  <si>
    <t>1450595575</t>
  </si>
  <si>
    <t>VRN</t>
  </si>
  <si>
    <t>Vedlejší rozpočtové náklady</t>
  </si>
  <si>
    <t>VRN3</t>
  </si>
  <si>
    <t>Zařízení staveniště</t>
  </si>
  <si>
    <t>14</t>
  </si>
  <si>
    <t>034303000</t>
  </si>
  <si>
    <t>Dopravní značení na staveništi</t>
  </si>
  <si>
    <t>kpl</t>
  </si>
  <si>
    <t>1024</t>
  </si>
  <si>
    <t>1812404593</t>
  </si>
  <si>
    <t>-279910790</t>
  </si>
  <si>
    <t>113154123</t>
  </si>
  <si>
    <t>Frézování živičného krytu tl 50 mm pruh š 1 m pl do 500 m2 bez překážek v trase</t>
  </si>
  <si>
    <t>-287658861</t>
  </si>
  <si>
    <t>451600200</t>
  </si>
  <si>
    <t>21448855</t>
  </si>
  <si>
    <t>-613445830</t>
  </si>
  <si>
    <t>1181582072</t>
  </si>
  <si>
    <t>17962921</t>
  </si>
  <si>
    <t>792611629</t>
  </si>
  <si>
    <t>1010728336</t>
  </si>
  <si>
    <t>-1191196639</t>
  </si>
  <si>
    <t>-480155244</t>
  </si>
  <si>
    <t>-1987316782</t>
  </si>
  <si>
    <t>848092209</t>
  </si>
  <si>
    <t>-1127426818</t>
  </si>
  <si>
    <t>Oprava komunikace III/1c</t>
  </si>
  <si>
    <t>2 - Oprava komunikace III/1c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</si>
</sst>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opLeftCell="A78" workbookViewId="0">
      <selection activeCell="AI97" sqref="AI97"/>
    </sheetView>
  </sheetViews>
  <sheetFormatPr defaultRowHeight="14.5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 ht="10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7" customHeight="1">
      <c r="AR2" s="199" t="s">
        <v>5</v>
      </c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S2" s="14" t="s">
        <v>6</v>
      </c>
      <c r="BT2" s="14" t="s">
        <v>7</v>
      </c>
    </row>
    <row r="3" spans="1:74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1:74" s="1" customFormat="1" ht="12" customHeight="1">
      <c r="B5" s="17"/>
      <c r="D5" s="21" t="s">
        <v>13</v>
      </c>
      <c r="K5" s="164" t="s">
        <v>14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R5" s="17"/>
      <c r="BE5" s="161" t="s">
        <v>15</v>
      </c>
      <c r="BS5" s="14" t="s">
        <v>6</v>
      </c>
    </row>
    <row r="6" spans="1:74" s="1" customFormat="1" ht="37" customHeight="1">
      <c r="B6" s="17"/>
      <c r="D6" s="23" t="s">
        <v>16</v>
      </c>
      <c r="K6" s="166" t="s">
        <v>17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R6" s="17"/>
      <c r="BE6" s="162"/>
      <c r="BS6" s="14" t="s">
        <v>6</v>
      </c>
    </row>
    <row r="7" spans="1:74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62"/>
      <c r="BS7" s="14" t="s">
        <v>6</v>
      </c>
    </row>
    <row r="8" spans="1:74" s="1" customFormat="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162"/>
      <c r="BS8" s="14" t="s">
        <v>6</v>
      </c>
    </row>
    <row r="9" spans="1:74" s="1" customFormat="1" ht="14.4" customHeight="1">
      <c r="B9" s="17"/>
      <c r="AR9" s="17"/>
      <c r="BE9" s="162"/>
      <c r="BS9" s="14" t="s">
        <v>6</v>
      </c>
    </row>
    <row r="10" spans="1:74" s="1" customFormat="1" ht="12" customHeight="1">
      <c r="B10" s="17"/>
      <c r="D10" s="24" t="s">
        <v>24</v>
      </c>
      <c r="AK10" s="24" t="s">
        <v>25</v>
      </c>
      <c r="AN10" s="22" t="s">
        <v>26</v>
      </c>
      <c r="AR10" s="17"/>
      <c r="BE10" s="162"/>
      <c r="BS10" s="14" t="s">
        <v>6</v>
      </c>
    </row>
    <row r="11" spans="1:74" s="1" customFormat="1" ht="18.5" customHeight="1">
      <c r="B11" s="17"/>
      <c r="E11" s="22" t="s">
        <v>27</v>
      </c>
      <c r="AK11" s="24" t="s">
        <v>28</v>
      </c>
      <c r="AN11" s="22" t="s">
        <v>1</v>
      </c>
      <c r="AR11" s="17"/>
      <c r="BE11" s="162"/>
      <c r="BS11" s="14" t="s">
        <v>6</v>
      </c>
    </row>
    <row r="12" spans="1:74" s="1" customFormat="1" ht="7" customHeight="1">
      <c r="B12" s="17"/>
      <c r="AR12" s="17"/>
      <c r="BE12" s="162"/>
      <c r="BS12" s="14" t="s">
        <v>6</v>
      </c>
    </row>
    <row r="13" spans="1:74" s="1" customFormat="1" ht="12" customHeight="1">
      <c r="B13" s="17"/>
      <c r="D13" s="24" t="s">
        <v>29</v>
      </c>
      <c r="AK13" s="24" t="s">
        <v>25</v>
      </c>
      <c r="AN13" s="26" t="s">
        <v>30</v>
      </c>
      <c r="AR13" s="17"/>
      <c r="BE13" s="162"/>
      <c r="BS13" s="14" t="s">
        <v>6</v>
      </c>
    </row>
    <row r="14" spans="1:74" ht="12.5">
      <c r="B14" s="17"/>
      <c r="E14" s="167" t="s">
        <v>30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24" t="s">
        <v>28</v>
      </c>
      <c r="AN14" s="26" t="s">
        <v>30</v>
      </c>
      <c r="AR14" s="17"/>
      <c r="BE14" s="162"/>
      <c r="BS14" s="14" t="s">
        <v>6</v>
      </c>
    </row>
    <row r="15" spans="1:74" s="1" customFormat="1" ht="7" customHeight="1">
      <c r="B15" s="17"/>
      <c r="AR15" s="17"/>
      <c r="BE15" s="162"/>
      <c r="BS15" s="14" t="s">
        <v>3</v>
      </c>
    </row>
    <row r="16" spans="1:74" s="1" customFormat="1" ht="12" customHeight="1">
      <c r="B16" s="17"/>
      <c r="D16" s="24" t="s">
        <v>31</v>
      </c>
      <c r="AK16" s="24" t="s">
        <v>25</v>
      </c>
      <c r="AN16" s="22" t="s">
        <v>1</v>
      </c>
      <c r="AR16" s="17"/>
      <c r="BE16" s="162"/>
      <c r="BS16" s="14" t="s">
        <v>3</v>
      </c>
    </row>
    <row r="17" spans="1:71" s="1" customFormat="1" ht="18.5" customHeight="1">
      <c r="B17" s="17"/>
      <c r="E17" s="22" t="s">
        <v>32</v>
      </c>
      <c r="AK17" s="24" t="s">
        <v>28</v>
      </c>
      <c r="AN17" s="22" t="s">
        <v>1</v>
      </c>
      <c r="AR17" s="17"/>
      <c r="BE17" s="162"/>
      <c r="BS17" s="14" t="s">
        <v>33</v>
      </c>
    </row>
    <row r="18" spans="1:71" s="1" customFormat="1" ht="7" customHeight="1">
      <c r="B18" s="17"/>
      <c r="AR18" s="17"/>
      <c r="BE18" s="162"/>
      <c r="BS18" s="14" t="s">
        <v>6</v>
      </c>
    </row>
    <row r="19" spans="1:71" s="1" customFormat="1" ht="12" customHeight="1">
      <c r="B19" s="17"/>
      <c r="D19" s="24" t="s">
        <v>34</v>
      </c>
      <c r="AK19" s="24" t="s">
        <v>25</v>
      </c>
      <c r="AN19" s="22" t="s">
        <v>1</v>
      </c>
      <c r="AR19" s="17"/>
      <c r="BE19" s="162"/>
      <c r="BS19" s="14" t="s">
        <v>6</v>
      </c>
    </row>
    <row r="20" spans="1:71" s="1" customFormat="1" ht="18.5" customHeight="1">
      <c r="B20" s="17"/>
      <c r="E20" s="22" t="s">
        <v>32</v>
      </c>
      <c r="AK20" s="24" t="s">
        <v>28</v>
      </c>
      <c r="AN20" s="22" t="s">
        <v>1</v>
      </c>
      <c r="AR20" s="17"/>
      <c r="BE20" s="162"/>
      <c r="BS20" s="14" t="s">
        <v>33</v>
      </c>
    </row>
    <row r="21" spans="1:71" s="1" customFormat="1" ht="7" customHeight="1">
      <c r="B21" s="17"/>
      <c r="AR21" s="17"/>
      <c r="BE21" s="162"/>
    </row>
    <row r="22" spans="1:71" s="1" customFormat="1" ht="12" customHeight="1">
      <c r="B22" s="17"/>
      <c r="D22" s="24" t="s">
        <v>35</v>
      </c>
      <c r="AR22" s="17"/>
      <c r="BE22" s="162"/>
    </row>
    <row r="23" spans="1:71" s="1" customFormat="1" ht="16.5" customHeight="1">
      <c r="B23" s="17"/>
      <c r="E23" s="169" t="s">
        <v>1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R23" s="17"/>
      <c r="BE23" s="162"/>
    </row>
    <row r="24" spans="1:71" s="1" customFormat="1" ht="7" customHeight="1">
      <c r="B24" s="17"/>
      <c r="AR24" s="17"/>
      <c r="BE24" s="162"/>
    </row>
    <row r="25" spans="1:71" s="1" customFormat="1" ht="7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62"/>
    </row>
    <row r="26" spans="1:71" s="2" customFormat="1" ht="25.9" customHeight="1">
      <c r="A26" s="29"/>
      <c r="B26" s="30"/>
      <c r="C26" s="29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70">
        <f>ROUND(AG94,2)</f>
        <v>0</v>
      </c>
      <c r="AL26" s="171"/>
      <c r="AM26" s="171"/>
      <c r="AN26" s="171"/>
      <c r="AO26" s="171"/>
      <c r="AP26" s="29"/>
      <c r="AQ26" s="29"/>
      <c r="AR26" s="30"/>
      <c r="BE26" s="162"/>
    </row>
    <row r="27" spans="1:71" s="2" customFormat="1" ht="7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62"/>
    </row>
    <row r="28" spans="1:71" s="2" customFormat="1" ht="12.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72" t="s">
        <v>37</v>
      </c>
      <c r="M28" s="172"/>
      <c r="N28" s="172"/>
      <c r="O28" s="172"/>
      <c r="P28" s="172"/>
      <c r="Q28" s="29"/>
      <c r="R28" s="29"/>
      <c r="S28" s="29"/>
      <c r="T28" s="29"/>
      <c r="U28" s="29"/>
      <c r="V28" s="29"/>
      <c r="W28" s="172" t="s">
        <v>38</v>
      </c>
      <c r="X28" s="172"/>
      <c r="Y28" s="172"/>
      <c r="Z28" s="172"/>
      <c r="AA28" s="172"/>
      <c r="AB28" s="172"/>
      <c r="AC28" s="172"/>
      <c r="AD28" s="172"/>
      <c r="AE28" s="172"/>
      <c r="AF28" s="29"/>
      <c r="AG28" s="29"/>
      <c r="AH28" s="29"/>
      <c r="AI28" s="29"/>
      <c r="AJ28" s="29"/>
      <c r="AK28" s="172" t="s">
        <v>39</v>
      </c>
      <c r="AL28" s="172"/>
      <c r="AM28" s="172"/>
      <c r="AN28" s="172"/>
      <c r="AO28" s="172"/>
      <c r="AP28" s="29"/>
      <c r="AQ28" s="29"/>
      <c r="AR28" s="30"/>
      <c r="BE28" s="162"/>
    </row>
    <row r="29" spans="1:71" s="3" customFormat="1" ht="14.4" customHeight="1">
      <c r="B29" s="34"/>
      <c r="D29" s="24" t="s">
        <v>40</v>
      </c>
      <c r="F29" s="24" t="s">
        <v>41</v>
      </c>
      <c r="L29" s="175">
        <v>0.21</v>
      </c>
      <c r="M29" s="174"/>
      <c r="N29" s="174"/>
      <c r="O29" s="174"/>
      <c r="P29" s="174"/>
      <c r="W29" s="173">
        <f>ROUND(AZ94, 2)</f>
        <v>0</v>
      </c>
      <c r="X29" s="174"/>
      <c r="Y29" s="174"/>
      <c r="Z29" s="174"/>
      <c r="AA29" s="174"/>
      <c r="AB29" s="174"/>
      <c r="AC29" s="174"/>
      <c r="AD29" s="174"/>
      <c r="AE29" s="174"/>
      <c r="AK29" s="173">
        <f>ROUND(AV94, 2)</f>
        <v>0</v>
      </c>
      <c r="AL29" s="174"/>
      <c r="AM29" s="174"/>
      <c r="AN29" s="174"/>
      <c r="AO29" s="174"/>
      <c r="AR29" s="34"/>
      <c r="BE29" s="163"/>
    </row>
    <row r="30" spans="1:71" s="3" customFormat="1" ht="14.4" customHeight="1">
      <c r="B30" s="34"/>
      <c r="F30" s="24" t="s">
        <v>42</v>
      </c>
      <c r="L30" s="175">
        <v>0.15</v>
      </c>
      <c r="M30" s="174"/>
      <c r="N30" s="174"/>
      <c r="O30" s="174"/>
      <c r="P30" s="174"/>
      <c r="W30" s="173">
        <f>ROUND(BA94, 2)</f>
        <v>0</v>
      </c>
      <c r="X30" s="174"/>
      <c r="Y30" s="174"/>
      <c r="Z30" s="174"/>
      <c r="AA30" s="174"/>
      <c r="AB30" s="174"/>
      <c r="AC30" s="174"/>
      <c r="AD30" s="174"/>
      <c r="AE30" s="174"/>
      <c r="AK30" s="173">
        <f>ROUND(AW94, 2)</f>
        <v>0</v>
      </c>
      <c r="AL30" s="174"/>
      <c r="AM30" s="174"/>
      <c r="AN30" s="174"/>
      <c r="AO30" s="174"/>
      <c r="AR30" s="34"/>
      <c r="BE30" s="163"/>
    </row>
    <row r="31" spans="1:71" s="3" customFormat="1" ht="14.4" hidden="1" customHeight="1">
      <c r="B31" s="34"/>
      <c r="F31" s="24" t="s">
        <v>43</v>
      </c>
      <c r="L31" s="175">
        <v>0.21</v>
      </c>
      <c r="M31" s="174"/>
      <c r="N31" s="174"/>
      <c r="O31" s="174"/>
      <c r="P31" s="174"/>
      <c r="W31" s="173">
        <f>ROUND(BB94, 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34"/>
      <c r="BE31" s="163"/>
    </row>
    <row r="32" spans="1:71" s="3" customFormat="1" ht="14.4" hidden="1" customHeight="1">
      <c r="B32" s="34"/>
      <c r="F32" s="24" t="s">
        <v>44</v>
      </c>
      <c r="L32" s="175">
        <v>0.15</v>
      </c>
      <c r="M32" s="174"/>
      <c r="N32" s="174"/>
      <c r="O32" s="174"/>
      <c r="P32" s="174"/>
      <c r="W32" s="173">
        <f>ROUND(BC94, 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34"/>
      <c r="BE32" s="163"/>
    </row>
    <row r="33" spans="1:57" s="3" customFormat="1" ht="14.4" hidden="1" customHeight="1">
      <c r="B33" s="34"/>
      <c r="F33" s="24" t="s">
        <v>45</v>
      </c>
      <c r="L33" s="175">
        <v>0</v>
      </c>
      <c r="M33" s="174"/>
      <c r="N33" s="174"/>
      <c r="O33" s="174"/>
      <c r="P33" s="174"/>
      <c r="W33" s="173">
        <f>ROUND(BD94, 2)</f>
        <v>0</v>
      </c>
      <c r="X33" s="174"/>
      <c r="Y33" s="174"/>
      <c r="Z33" s="174"/>
      <c r="AA33" s="174"/>
      <c r="AB33" s="174"/>
      <c r="AC33" s="174"/>
      <c r="AD33" s="174"/>
      <c r="AE33" s="174"/>
      <c r="AK33" s="173">
        <v>0</v>
      </c>
      <c r="AL33" s="174"/>
      <c r="AM33" s="174"/>
      <c r="AN33" s="174"/>
      <c r="AO33" s="174"/>
      <c r="AR33" s="34"/>
      <c r="BE33" s="163"/>
    </row>
    <row r="34" spans="1:57" s="2" customFormat="1" ht="7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62"/>
    </row>
    <row r="35" spans="1:57" s="2" customFormat="1" ht="25.9" customHeight="1">
      <c r="A35" s="29"/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176" t="s">
        <v>48</v>
      </c>
      <c r="Y35" s="177"/>
      <c r="Z35" s="177"/>
      <c r="AA35" s="177"/>
      <c r="AB35" s="177"/>
      <c r="AC35" s="37"/>
      <c r="AD35" s="37"/>
      <c r="AE35" s="37"/>
      <c r="AF35" s="37"/>
      <c r="AG35" s="37"/>
      <c r="AH35" s="37"/>
      <c r="AI35" s="37"/>
      <c r="AJ35" s="37"/>
      <c r="AK35" s="178">
        <f>SUM(AK26:AK33)</f>
        <v>0</v>
      </c>
      <c r="AL35" s="177"/>
      <c r="AM35" s="177"/>
      <c r="AN35" s="177"/>
      <c r="AO35" s="179"/>
      <c r="AP35" s="35"/>
      <c r="AQ35" s="35"/>
      <c r="AR35" s="30"/>
      <c r="BE35" s="29"/>
    </row>
    <row r="36" spans="1:57" s="2" customFormat="1" ht="7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9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9"/>
    </row>
    <row r="50" spans="1:57" ht="10">
      <c r="B50" s="17"/>
      <c r="AR50" s="17"/>
    </row>
    <row r="51" spans="1:57" ht="10">
      <c r="B51" s="17"/>
      <c r="AR51" s="17"/>
    </row>
    <row r="52" spans="1:57" ht="10">
      <c r="B52" s="17"/>
      <c r="AR52" s="17"/>
    </row>
    <row r="53" spans="1:57" ht="10">
      <c r="B53" s="17"/>
      <c r="AR53" s="17"/>
    </row>
    <row r="54" spans="1:57" ht="10">
      <c r="B54" s="17"/>
      <c r="AR54" s="17"/>
    </row>
    <row r="55" spans="1:57" ht="10">
      <c r="B55" s="17"/>
      <c r="AR55" s="17"/>
    </row>
    <row r="56" spans="1:57" ht="10">
      <c r="B56" s="17"/>
      <c r="AR56" s="17"/>
    </row>
    <row r="57" spans="1:57" ht="10">
      <c r="B57" s="17"/>
      <c r="AR57" s="17"/>
    </row>
    <row r="58" spans="1:57" ht="10">
      <c r="B58" s="17"/>
      <c r="AR58" s="17"/>
    </row>
    <row r="59" spans="1:57" ht="10">
      <c r="B59" s="17"/>
      <c r="AR59" s="17"/>
    </row>
    <row r="60" spans="1:57" s="2" customFormat="1" ht="12.5">
      <c r="A60" s="29"/>
      <c r="B60" s="30"/>
      <c r="C60" s="29"/>
      <c r="D60" s="42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51</v>
      </c>
      <c r="AI60" s="32"/>
      <c r="AJ60" s="32"/>
      <c r="AK60" s="32"/>
      <c r="AL60" s="32"/>
      <c r="AM60" s="42" t="s">
        <v>52</v>
      </c>
      <c r="AN60" s="32"/>
      <c r="AO60" s="32"/>
      <c r="AP60" s="29"/>
      <c r="AQ60" s="29"/>
      <c r="AR60" s="30"/>
      <c r="BE60" s="29"/>
    </row>
    <row r="61" spans="1:57" ht="10">
      <c r="B61" s="17"/>
      <c r="AR61" s="17"/>
    </row>
    <row r="62" spans="1:57" ht="10">
      <c r="B62" s="17"/>
      <c r="AR62" s="17"/>
    </row>
    <row r="63" spans="1:57" ht="10">
      <c r="B63" s="17"/>
      <c r="AR63" s="17"/>
    </row>
    <row r="64" spans="1:57" s="2" customFormat="1" ht="13">
      <c r="A64" s="29"/>
      <c r="B64" s="30"/>
      <c r="C64" s="29"/>
      <c r="D64" s="40" t="s">
        <v>53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54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0">
      <c r="B65" s="17"/>
      <c r="AR65" s="17"/>
    </row>
    <row r="66" spans="1:57" ht="10">
      <c r="B66" s="17"/>
      <c r="AR66" s="17"/>
    </row>
    <row r="67" spans="1:57" ht="10">
      <c r="B67" s="17"/>
      <c r="AR67" s="17"/>
    </row>
    <row r="68" spans="1:57" ht="10">
      <c r="B68" s="17"/>
      <c r="AR68" s="17"/>
    </row>
    <row r="69" spans="1:57" ht="10">
      <c r="B69" s="17"/>
      <c r="AR69" s="17"/>
    </row>
    <row r="70" spans="1:57" ht="10">
      <c r="B70" s="17"/>
      <c r="AR70" s="17"/>
    </row>
    <row r="71" spans="1:57" ht="10">
      <c r="B71" s="17"/>
      <c r="AR71" s="17"/>
    </row>
    <row r="72" spans="1:57" ht="10">
      <c r="B72" s="17"/>
      <c r="AR72" s="17"/>
    </row>
    <row r="73" spans="1:57" ht="10">
      <c r="B73" s="17"/>
      <c r="AR73" s="17"/>
    </row>
    <row r="74" spans="1:57" ht="10">
      <c r="B74" s="17"/>
      <c r="AR74" s="17"/>
    </row>
    <row r="75" spans="1:57" s="2" customFormat="1" ht="12.5">
      <c r="A75" s="29"/>
      <c r="B75" s="30"/>
      <c r="C75" s="29"/>
      <c r="D75" s="42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51</v>
      </c>
      <c r="AI75" s="32"/>
      <c r="AJ75" s="32"/>
      <c r="AK75" s="32"/>
      <c r="AL75" s="32"/>
      <c r="AM75" s="42" t="s">
        <v>52</v>
      </c>
      <c r="AN75" s="32"/>
      <c r="AO75" s="32"/>
      <c r="AP75" s="29"/>
      <c r="AQ75" s="29"/>
      <c r="AR75" s="30"/>
      <c r="BE75" s="29"/>
    </row>
    <row r="76" spans="1:57" s="2" customFormat="1" ht="10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7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7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5" customHeight="1">
      <c r="A82" s="29"/>
      <c r="B82" s="30"/>
      <c r="C82" s="18" t="s">
        <v>55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13</v>
      </c>
      <c r="L84" s="4" t="str">
        <f>K5</f>
        <v>20210536</v>
      </c>
      <c r="AR84" s="48"/>
    </row>
    <row r="85" spans="1:91" s="5" customFormat="1" ht="37" customHeight="1">
      <c r="B85" s="49"/>
      <c r="C85" s="50" t="s">
        <v>16</v>
      </c>
      <c r="L85" s="180" t="str">
        <f>K6</f>
        <v>Opravy důlních škod v Doubravě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R85" s="49"/>
    </row>
    <row r="86" spans="1:91" s="2" customFormat="1" ht="7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Doubrava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182" t="str">
        <f>IF(AN8= "","",AN8)</f>
        <v>28. 6. 2021</v>
      </c>
      <c r="AN87" s="182"/>
      <c r="AO87" s="29"/>
      <c r="AP87" s="29"/>
      <c r="AQ87" s="29"/>
      <c r="AR87" s="30"/>
      <c r="BE87" s="29"/>
    </row>
    <row r="88" spans="1:91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15" customHeight="1">
      <c r="A89" s="29"/>
      <c r="B89" s="30"/>
      <c r="C89" s="24" t="s">
        <v>24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Obec Doubrava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31</v>
      </c>
      <c r="AJ89" s="29"/>
      <c r="AK89" s="29"/>
      <c r="AL89" s="29"/>
      <c r="AM89" s="183" t="str">
        <f>IF(E17="","",E17)</f>
        <v xml:space="preserve"> </v>
      </c>
      <c r="AN89" s="184"/>
      <c r="AO89" s="184"/>
      <c r="AP89" s="184"/>
      <c r="AQ89" s="29"/>
      <c r="AR89" s="30"/>
      <c r="AS89" s="185" t="s">
        <v>56</v>
      </c>
      <c r="AT89" s="18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15" customHeight="1">
      <c r="A90" s="29"/>
      <c r="B90" s="30"/>
      <c r="C90" s="24" t="s">
        <v>29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34</v>
      </c>
      <c r="AJ90" s="29"/>
      <c r="AK90" s="29"/>
      <c r="AL90" s="29"/>
      <c r="AM90" s="183" t="str">
        <f>IF(E20="","",E20)</f>
        <v xml:space="preserve"> </v>
      </c>
      <c r="AN90" s="184"/>
      <c r="AO90" s="184"/>
      <c r="AP90" s="184"/>
      <c r="AQ90" s="29"/>
      <c r="AR90" s="30"/>
      <c r="AS90" s="187"/>
      <c r="AT90" s="18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7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7"/>
      <c r="AT91" s="18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89" t="s">
        <v>57</v>
      </c>
      <c r="D92" s="190"/>
      <c r="E92" s="190"/>
      <c r="F92" s="190"/>
      <c r="G92" s="190"/>
      <c r="H92" s="57"/>
      <c r="I92" s="191" t="s">
        <v>58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2" t="s">
        <v>59</v>
      </c>
      <c r="AH92" s="190"/>
      <c r="AI92" s="190"/>
      <c r="AJ92" s="190"/>
      <c r="AK92" s="190"/>
      <c r="AL92" s="190"/>
      <c r="AM92" s="190"/>
      <c r="AN92" s="191" t="s">
        <v>60</v>
      </c>
      <c r="AO92" s="190"/>
      <c r="AP92" s="193"/>
      <c r="AQ92" s="58" t="s">
        <v>61</v>
      </c>
      <c r="AR92" s="30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  <c r="BE92" s="29"/>
    </row>
    <row r="93" spans="1:91" s="2" customFormat="1" ht="10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" customHeight="1">
      <c r="B94" s="65"/>
      <c r="C94" s="66" t="s">
        <v>74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7">
        <f>ROUND(SUM(AG95:AG96),2)</f>
        <v>0</v>
      </c>
      <c r="AH94" s="197"/>
      <c r="AI94" s="197"/>
      <c r="AJ94" s="197"/>
      <c r="AK94" s="197"/>
      <c r="AL94" s="197"/>
      <c r="AM94" s="197"/>
      <c r="AN94" s="198">
        <f>SUM(AG94,AT94)</f>
        <v>0</v>
      </c>
      <c r="AO94" s="198"/>
      <c r="AP94" s="198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>
        <f>ROUND(SUM(AU95:AU96),5)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75</v>
      </c>
      <c r="BT94" s="74" t="s">
        <v>76</v>
      </c>
      <c r="BU94" s="75" t="s">
        <v>77</v>
      </c>
      <c r="BV94" s="74" t="s">
        <v>78</v>
      </c>
      <c r="BW94" s="74" t="s">
        <v>4</v>
      </c>
      <c r="BX94" s="74" t="s">
        <v>79</v>
      </c>
      <c r="CL94" s="74" t="s">
        <v>1</v>
      </c>
    </row>
    <row r="95" spans="1:91" s="7" customFormat="1" ht="16.5" customHeight="1">
      <c r="A95" s="76" t="s">
        <v>80</v>
      </c>
      <c r="B95" s="77"/>
      <c r="C95" s="78"/>
      <c r="D95" s="196" t="s">
        <v>81</v>
      </c>
      <c r="E95" s="196"/>
      <c r="F95" s="196"/>
      <c r="G95" s="196"/>
      <c r="H95" s="196"/>
      <c r="I95" s="79"/>
      <c r="J95" s="196" t="s">
        <v>82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4">
        <f>'1 - Oprava komunikace III...'!J30</f>
        <v>0</v>
      </c>
      <c r="AH95" s="195"/>
      <c r="AI95" s="195"/>
      <c r="AJ95" s="195"/>
      <c r="AK95" s="195"/>
      <c r="AL95" s="195"/>
      <c r="AM95" s="195"/>
      <c r="AN95" s="194">
        <f>SUM(AG95,AT95)</f>
        <v>0</v>
      </c>
      <c r="AO95" s="195"/>
      <c r="AP95" s="195"/>
      <c r="AQ95" s="80" t="s">
        <v>83</v>
      </c>
      <c r="AR95" s="77"/>
      <c r="AS95" s="81">
        <v>0</v>
      </c>
      <c r="AT95" s="82">
        <f>ROUND(SUM(AV95:AW95),2)</f>
        <v>0</v>
      </c>
      <c r="AU95" s="83">
        <f>'1 - Oprava komunikace III...'!P123</f>
        <v>0</v>
      </c>
      <c r="AV95" s="82">
        <f>'1 - Oprava komunikace III...'!J33</f>
        <v>0</v>
      </c>
      <c r="AW95" s="82">
        <f>'1 - Oprava komunikace III...'!J34</f>
        <v>0</v>
      </c>
      <c r="AX95" s="82">
        <f>'1 - Oprava komunikace III...'!J35</f>
        <v>0</v>
      </c>
      <c r="AY95" s="82">
        <f>'1 - Oprava komunikace III...'!J36</f>
        <v>0</v>
      </c>
      <c r="AZ95" s="82">
        <f>'1 - Oprava komunikace III...'!F33</f>
        <v>0</v>
      </c>
      <c r="BA95" s="82">
        <f>'1 - Oprava komunikace III...'!F34</f>
        <v>0</v>
      </c>
      <c r="BB95" s="82">
        <f>'1 - Oprava komunikace III...'!F35</f>
        <v>0</v>
      </c>
      <c r="BC95" s="82">
        <f>'1 - Oprava komunikace III...'!F36</f>
        <v>0</v>
      </c>
      <c r="BD95" s="84">
        <f>'1 - Oprava komunikace III...'!F37</f>
        <v>0</v>
      </c>
      <c r="BT95" s="85" t="s">
        <v>81</v>
      </c>
      <c r="BV95" s="85" t="s">
        <v>78</v>
      </c>
      <c r="BW95" s="85" t="s">
        <v>84</v>
      </c>
      <c r="BX95" s="85" t="s">
        <v>4</v>
      </c>
      <c r="CL95" s="85" t="s">
        <v>1</v>
      </c>
      <c r="CM95" s="85" t="s">
        <v>85</v>
      </c>
    </row>
    <row r="96" spans="1:91" s="7" customFormat="1" ht="16.5" customHeight="1">
      <c r="A96" s="76" t="s">
        <v>80</v>
      </c>
      <c r="B96" s="77"/>
      <c r="C96" s="78"/>
      <c r="D96" s="196" t="s">
        <v>85</v>
      </c>
      <c r="E96" s="196"/>
      <c r="F96" s="196"/>
      <c r="G96" s="196"/>
      <c r="H96" s="196"/>
      <c r="I96" s="79"/>
      <c r="J96" s="196" t="s">
        <v>203</v>
      </c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4">
        <f>'2 - Oprava komunikace III...'!J30</f>
        <v>0</v>
      </c>
      <c r="AH96" s="195"/>
      <c r="AI96" s="195"/>
      <c r="AJ96" s="195"/>
      <c r="AK96" s="195"/>
      <c r="AL96" s="195"/>
      <c r="AM96" s="195"/>
      <c r="AN96" s="194">
        <f>SUM(AG96,AT96)</f>
        <v>0</v>
      </c>
      <c r="AO96" s="195"/>
      <c r="AP96" s="195"/>
      <c r="AQ96" s="80" t="s">
        <v>83</v>
      </c>
      <c r="AR96" s="77"/>
      <c r="AS96" s="86">
        <v>0</v>
      </c>
      <c r="AT96" s="87">
        <f>ROUND(SUM(AV96:AW96),2)</f>
        <v>0</v>
      </c>
      <c r="AU96" s="88">
        <f>'2 - Oprava komunikace III...'!P123</f>
        <v>0</v>
      </c>
      <c r="AV96" s="87">
        <f>'2 - Oprava komunikace III...'!J33</f>
        <v>0</v>
      </c>
      <c r="AW96" s="87">
        <f>'2 - Oprava komunikace III...'!J34</f>
        <v>0</v>
      </c>
      <c r="AX96" s="87">
        <f>'2 - Oprava komunikace III...'!J35</f>
        <v>0</v>
      </c>
      <c r="AY96" s="87">
        <f>'2 - Oprava komunikace III...'!J36</f>
        <v>0</v>
      </c>
      <c r="AZ96" s="87">
        <f>'2 - Oprava komunikace III...'!F33</f>
        <v>0</v>
      </c>
      <c r="BA96" s="87">
        <f>'2 - Oprava komunikace III...'!F34</f>
        <v>0</v>
      </c>
      <c r="BB96" s="87">
        <f>'2 - Oprava komunikace III...'!F35</f>
        <v>0</v>
      </c>
      <c r="BC96" s="87">
        <f>'2 - Oprava komunikace III...'!F36</f>
        <v>0</v>
      </c>
      <c r="BD96" s="89">
        <f>'2 - Oprava komunikace III...'!F37</f>
        <v>0</v>
      </c>
      <c r="BT96" s="85" t="s">
        <v>81</v>
      </c>
      <c r="BV96" s="85" t="s">
        <v>78</v>
      </c>
      <c r="BW96" s="85" t="s">
        <v>86</v>
      </c>
      <c r="BX96" s="85" t="s">
        <v>4</v>
      </c>
      <c r="CL96" s="85" t="s">
        <v>1</v>
      </c>
      <c r="CM96" s="85" t="s">
        <v>85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7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 - Oprava komunikace III...'!C2" display="/" xr:uid="{00000000-0004-0000-0000-000000000000}"/>
    <hyperlink ref="A96" location="'2 - Oprava komunikace III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5"/>
  <sheetViews>
    <sheetView showGridLines="0" topLeftCell="A132" workbookViewId="0"/>
  </sheetViews>
  <sheetFormatPr defaultRowHeight="14.5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199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4" t="s">
        <v>84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1:46" s="1" customFormat="1" ht="25" customHeight="1">
      <c r="B4" s="17"/>
      <c r="D4" s="18" t="s">
        <v>87</v>
      </c>
      <c r="L4" s="17"/>
      <c r="M4" s="90" t="s">
        <v>10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4" t="s">
        <v>16</v>
      </c>
      <c r="L6" s="17"/>
    </row>
    <row r="7" spans="1:46" s="1" customFormat="1" ht="16.5" customHeight="1">
      <c r="B7" s="17"/>
      <c r="E7" s="200" t="str">
        <f>'Rekapitulace stavby'!K6</f>
        <v>Opravy důlních škod v Doubravě</v>
      </c>
      <c r="F7" s="201"/>
      <c r="G7" s="201"/>
      <c r="H7" s="201"/>
      <c r="L7" s="17"/>
    </row>
    <row r="8" spans="1:46" s="2" customFormat="1" ht="12" customHeight="1">
      <c r="A8" s="29"/>
      <c r="B8" s="30"/>
      <c r="C8" s="29"/>
      <c r="D8" s="24" t="s">
        <v>88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0" t="s">
        <v>89</v>
      </c>
      <c r="F9" s="202"/>
      <c r="G9" s="202"/>
      <c r="H9" s="20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2" t="str">
        <f>'Rekapitulace stavby'!AN8</f>
        <v>28. 6. 2021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7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">
        <v>26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27</v>
      </c>
      <c r="F15" s="29"/>
      <c r="G15" s="29"/>
      <c r="H15" s="29"/>
      <c r="I15" s="24" t="s">
        <v>28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29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03" t="str">
        <f>'Rekapitulace stavby'!E14</f>
        <v>Vyplň údaj</v>
      </c>
      <c r="F18" s="164"/>
      <c r="G18" s="164"/>
      <c r="H18" s="164"/>
      <c r="I18" s="24" t="s">
        <v>28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31</v>
      </c>
      <c r="E20" s="29"/>
      <c r="F20" s="29"/>
      <c r="G20" s="29"/>
      <c r="H20" s="29"/>
      <c r="I20" s="24" t="s">
        <v>25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28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34</v>
      </c>
      <c r="E23" s="29"/>
      <c r="F23" s="29"/>
      <c r="G23" s="29"/>
      <c r="H23" s="29"/>
      <c r="I23" s="24" t="s">
        <v>25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4" t="s">
        <v>28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69" t="s">
        <v>1</v>
      </c>
      <c r="F27" s="169"/>
      <c r="G27" s="169"/>
      <c r="H27" s="16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4" customHeight="1">
      <c r="A30" s="29"/>
      <c r="B30" s="30"/>
      <c r="C30" s="29"/>
      <c r="D30" s="94" t="s">
        <v>36</v>
      </c>
      <c r="E30" s="29"/>
      <c r="F30" s="29"/>
      <c r="G30" s="29"/>
      <c r="H30" s="29"/>
      <c r="I30" s="29"/>
      <c r="J30" s="68">
        <f>ROUND(J123,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5" t="s">
        <v>40</v>
      </c>
      <c r="E33" s="24" t="s">
        <v>41</v>
      </c>
      <c r="F33" s="96">
        <f>ROUND((SUM(BE123:BE144)),  2)</f>
        <v>0</v>
      </c>
      <c r="G33" s="29"/>
      <c r="H33" s="29"/>
      <c r="I33" s="97">
        <v>0.21</v>
      </c>
      <c r="J33" s="96">
        <f>ROUND(((SUM(BE123:BE144))*I33),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42</v>
      </c>
      <c r="F34" s="96">
        <f>ROUND((SUM(BF123:BF144)),  2)</f>
        <v>0</v>
      </c>
      <c r="G34" s="29"/>
      <c r="H34" s="29"/>
      <c r="I34" s="97">
        <v>0.15</v>
      </c>
      <c r="J34" s="96">
        <f>ROUND(((SUM(BF123:BF144))*I34),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43</v>
      </c>
      <c r="F35" s="96">
        <f>ROUND((SUM(BG123:BG144)),  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44</v>
      </c>
      <c r="F36" s="96">
        <f>ROUND((SUM(BH123:BH144)),  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45</v>
      </c>
      <c r="F37" s="96">
        <f>ROUND((SUM(BI123:BI144)),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4" customHeight="1">
      <c r="A39" s="29"/>
      <c r="B39" s="30"/>
      <c r="C39" s="98"/>
      <c r="D39" s="99" t="s">
        <v>46</v>
      </c>
      <c r="E39" s="57"/>
      <c r="F39" s="57"/>
      <c r="G39" s="100" t="s">
        <v>47</v>
      </c>
      <c r="H39" s="101" t="s">
        <v>48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1:31" ht="10">
      <c r="B51" s="17"/>
      <c r="L51" s="17"/>
    </row>
    <row r="52" spans="1:31" ht="10">
      <c r="B52" s="17"/>
      <c r="L52" s="17"/>
    </row>
    <row r="53" spans="1:31" ht="10">
      <c r="B53" s="17"/>
      <c r="L53" s="17"/>
    </row>
    <row r="54" spans="1:31" ht="10">
      <c r="B54" s="17"/>
      <c r="L54" s="17"/>
    </row>
    <row r="55" spans="1:31" ht="10">
      <c r="B55" s="17"/>
      <c r="L55" s="17"/>
    </row>
    <row r="56" spans="1:31" ht="10">
      <c r="B56" s="17"/>
      <c r="L56" s="17"/>
    </row>
    <row r="57" spans="1:31" ht="10">
      <c r="B57" s="17"/>
      <c r="L57" s="17"/>
    </row>
    <row r="58" spans="1:31" ht="10">
      <c r="B58" s="17"/>
      <c r="L58" s="17"/>
    </row>
    <row r="59" spans="1:31" ht="10">
      <c r="B59" s="17"/>
      <c r="L59" s="17"/>
    </row>
    <row r="60" spans="1:31" ht="10">
      <c r="B60" s="17"/>
      <c r="L60" s="17"/>
    </row>
    <row r="61" spans="1:31" s="2" customFormat="1" ht="12.5">
      <c r="A61" s="29"/>
      <c r="B61" s="30"/>
      <c r="C61" s="29"/>
      <c r="D61" s="42" t="s">
        <v>51</v>
      </c>
      <c r="E61" s="32"/>
      <c r="F61" s="104" t="s">
        <v>52</v>
      </c>
      <c r="G61" s="42" t="s">
        <v>51</v>
      </c>
      <c r="H61" s="32"/>
      <c r="I61" s="32"/>
      <c r="J61" s="10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">
      <c r="B62" s="17"/>
      <c r="L62" s="17"/>
    </row>
    <row r="63" spans="1:31" ht="10">
      <c r="B63" s="17"/>
      <c r="L63" s="17"/>
    </row>
    <row r="64" spans="1:31" ht="10">
      <c r="B64" s="17"/>
      <c r="L64" s="17"/>
    </row>
    <row r="65" spans="1:31" s="2" customFormat="1" ht="13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">
      <c r="B66" s="17"/>
      <c r="L66" s="17"/>
    </row>
    <row r="67" spans="1:31" ht="10">
      <c r="B67" s="17"/>
      <c r="L67" s="17"/>
    </row>
    <row r="68" spans="1:31" ht="10">
      <c r="B68" s="17"/>
      <c r="L68" s="17"/>
    </row>
    <row r="69" spans="1:31" ht="10">
      <c r="B69" s="17"/>
      <c r="L69" s="17"/>
    </row>
    <row r="70" spans="1:31" ht="10">
      <c r="B70" s="17"/>
      <c r="L70" s="17"/>
    </row>
    <row r="71" spans="1:31" ht="10">
      <c r="B71" s="17"/>
      <c r="L71" s="17"/>
    </row>
    <row r="72" spans="1:31" ht="10">
      <c r="B72" s="17"/>
      <c r="L72" s="17"/>
    </row>
    <row r="73" spans="1:31" ht="10">
      <c r="B73" s="17"/>
      <c r="L73" s="17"/>
    </row>
    <row r="74" spans="1:31" ht="10">
      <c r="B74" s="17"/>
      <c r="L74" s="17"/>
    </row>
    <row r="75" spans="1:31" ht="10">
      <c r="B75" s="17"/>
      <c r="L75" s="17"/>
    </row>
    <row r="76" spans="1:31" s="2" customFormat="1" ht="12.5">
      <c r="A76" s="29"/>
      <c r="B76" s="30"/>
      <c r="C76" s="29"/>
      <c r="D76" s="42" t="s">
        <v>51</v>
      </c>
      <c r="E76" s="32"/>
      <c r="F76" s="104" t="s">
        <v>52</v>
      </c>
      <c r="G76" s="42" t="s">
        <v>51</v>
      </c>
      <c r="H76" s="32"/>
      <c r="I76" s="32"/>
      <c r="J76" s="10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>
      <c r="A82" s="29"/>
      <c r="B82" s="30"/>
      <c r="C82" s="18" t="s">
        <v>90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00" t="str">
        <f>E7</f>
        <v>Opravy důlních škod v Doubravě</v>
      </c>
      <c r="F85" s="201"/>
      <c r="G85" s="201"/>
      <c r="H85" s="201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88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0" t="str">
        <f>E9</f>
        <v>1 - Oprava komunikace III/11c</v>
      </c>
      <c r="F87" s="202"/>
      <c r="G87" s="202"/>
      <c r="H87" s="20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20</v>
      </c>
      <c r="D89" s="29"/>
      <c r="E89" s="29"/>
      <c r="F89" s="22" t="str">
        <f>F12</f>
        <v>Doubrava</v>
      </c>
      <c r="G89" s="29"/>
      <c r="H89" s="29"/>
      <c r="I89" s="24" t="s">
        <v>22</v>
      </c>
      <c r="J89" s="52" t="str">
        <f>IF(J12="","",J12)</f>
        <v>28. 6. 2021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24</v>
      </c>
      <c r="D91" s="29"/>
      <c r="E91" s="29"/>
      <c r="F91" s="22" t="str">
        <f>E15</f>
        <v>Obec Doubrava</v>
      </c>
      <c r="G91" s="29"/>
      <c r="H91" s="29"/>
      <c r="I91" s="24" t="s">
        <v>31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4" t="s">
        <v>29</v>
      </c>
      <c r="D92" s="29"/>
      <c r="E92" s="29"/>
      <c r="F92" s="22" t="str">
        <f>IF(E18="","",E18)</f>
        <v>Vyplň údaj</v>
      </c>
      <c r="G92" s="29"/>
      <c r="H92" s="29"/>
      <c r="I92" s="24" t="s">
        <v>34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2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91</v>
      </c>
      <c r="D94" s="98"/>
      <c r="E94" s="98"/>
      <c r="F94" s="98"/>
      <c r="G94" s="98"/>
      <c r="H94" s="98"/>
      <c r="I94" s="98"/>
      <c r="J94" s="107" t="s">
        <v>92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2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5" customHeight="1">
      <c r="A96" s="29"/>
      <c r="B96" s="30"/>
      <c r="C96" s="108" t="s">
        <v>93</v>
      </c>
      <c r="D96" s="29"/>
      <c r="E96" s="29"/>
      <c r="F96" s="29"/>
      <c r="G96" s="29"/>
      <c r="H96" s="29"/>
      <c r="I96" s="29"/>
      <c r="J96" s="68">
        <f>J123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94</v>
      </c>
    </row>
    <row r="97" spans="1:31" s="9" customFormat="1" ht="25" customHeight="1">
      <c r="B97" s="109"/>
      <c r="D97" s="110" t="s">
        <v>95</v>
      </c>
      <c r="E97" s="111"/>
      <c r="F97" s="111"/>
      <c r="G97" s="111"/>
      <c r="H97" s="111"/>
      <c r="I97" s="111"/>
      <c r="J97" s="112">
        <f>J124</f>
        <v>0</v>
      </c>
      <c r="L97" s="109"/>
    </row>
    <row r="98" spans="1:31" s="10" customFormat="1" ht="19.899999999999999" customHeight="1">
      <c r="B98" s="113"/>
      <c r="D98" s="114" t="s">
        <v>96</v>
      </c>
      <c r="E98" s="115"/>
      <c r="F98" s="115"/>
      <c r="G98" s="115"/>
      <c r="H98" s="115"/>
      <c r="I98" s="115"/>
      <c r="J98" s="116">
        <f>J125</f>
        <v>0</v>
      </c>
      <c r="L98" s="113"/>
    </row>
    <row r="99" spans="1:31" s="10" customFormat="1" ht="19.899999999999999" customHeight="1">
      <c r="B99" s="113"/>
      <c r="D99" s="114" t="s">
        <v>97</v>
      </c>
      <c r="E99" s="115"/>
      <c r="F99" s="115"/>
      <c r="G99" s="115"/>
      <c r="H99" s="115"/>
      <c r="I99" s="115"/>
      <c r="J99" s="116">
        <f>J128</f>
        <v>0</v>
      </c>
      <c r="L99" s="113"/>
    </row>
    <row r="100" spans="1:31" s="10" customFormat="1" ht="19.899999999999999" customHeight="1">
      <c r="B100" s="113"/>
      <c r="D100" s="114" t="s">
        <v>98</v>
      </c>
      <c r="E100" s="115"/>
      <c r="F100" s="115"/>
      <c r="G100" s="115"/>
      <c r="H100" s="115"/>
      <c r="I100" s="115"/>
      <c r="J100" s="116">
        <f>J134</f>
        <v>0</v>
      </c>
      <c r="L100" s="113"/>
    </row>
    <row r="101" spans="1:31" s="10" customFormat="1" ht="19.899999999999999" customHeight="1">
      <c r="B101" s="113"/>
      <c r="D101" s="114" t="s">
        <v>99</v>
      </c>
      <c r="E101" s="115"/>
      <c r="F101" s="115"/>
      <c r="G101" s="115"/>
      <c r="H101" s="115"/>
      <c r="I101" s="115"/>
      <c r="J101" s="116">
        <f>J137</f>
        <v>0</v>
      </c>
      <c r="L101" s="113"/>
    </row>
    <row r="102" spans="1:31" s="9" customFormat="1" ht="25" customHeight="1">
      <c r="B102" s="109"/>
      <c r="D102" s="110" t="s">
        <v>100</v>
      </c>
      <c r="E102" s="111"/>
      <c r="F102" s="111"/>
      <c r="G102" s="111"/>
      <c r="H102" s="111"/>
      <c r="I102" s="111"/>
      <c r="J102" s="112">
        <f>J142</f>
        <v>0</v>
      </c>
      <c r="L102" s="109"/>
    </row>
    <row r="103" spans="1:31" s="10" customFormat="1" ht="19.899999999999999" customHeight="1">
      <c r="B103" s="113"/>
      <c r="D103" s="114" t="s">
        <v>101</v>
      </c>
      <c r="E103" s="115"/>
      <c r="F103" s="115"/>
      <c r="G103" s="115"/>
      <c r="H103" s="115"/>
      <c r="I103" s="115"/>
      <c r="J103" s="116">
        <f>J143</f>
        <v>0</v>
      </c>
      <c r="L103" s="113"/>
    </row>
    <row r="104" spans="1:31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7" customHeight="1">
      <c r="A105" s="29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7" customHeight="1">
      <c r="A109" s="29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5" customHeight="1">
      <c r="A110" s="29"/>
      <c r="B110" s="30"/>
      <c r="C110" s="18" t="s">
        <v>102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7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16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00" t="str">
        <f>E7</f>
        <v>Opravy důlních škod v Doubravě</v>
      </c>
      <c r="F113" s="201"/>
      <c r="G113" s="201"/>
      <c r="H113" s="201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88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180" t="str">
        <f>E9</f>
        <v>1 - Oprava komunikace III/11c</v>
      </c>
      <c r="F115" s="202"/>
      <c r="G115" s="202"/>
      <c r="H115" s="202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7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20</v>
      </c>
      <c r="D117" s="29"/>
      <c r="E117" s="29"/>
      <c r="F117" s="22" t="str">
        <f>F12</f>
        <v>Doubrava</v>
      </c>
      <c r="G117" s="29"/>
      <c r="H117" s="29"/>
      <c r="I117" s="24" t="s">
        <v>22</v>
      </c>
      <c r="J117" s="52" t="str">
        <f>IF(J12="","",J12)</f>
        <v>28. 6. 2021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7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15" customHeight="1">
      <c r="A119" s="29"/>
      <c r="B119" s="30"/>
      <c r="C119" s="24" t="s">
        <v>24</v>
      </c>
      <c r="D119" s="29"/>
      <c r="E119" s="29"/>
      <c r="F119" s="22" t="str">
        <f>E15</f>
        <v>Obec Doubrava</v>
      </c>
      <c r="G119" s="29"/>
      <c r="H119" s="29"/>
      <c r="I119" s="24" t="s">
        <v>31</v>
      </c>
      <c r="J119" s="27" t="str">
        <f>E21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15" customHeight="1">
      <c r="A120" s="29"/>
      <c r="B120" s="30"/>
      <c r="C120" s="24" t="s">
        <v>29</v>
      </c>
      <c r="D120" s="29"/>
      <c r="E120" s="29"/>
      <c r="F120" s="22" t="str">
        <f>IF(E18="","",E18)</f>
        <v>Vyplň údaj</v>
      </c>
      <c r="G120" s="29"/>
      <c r="H120" s="29"/>
      <c r="I120" s="24" t="s">
        <v>34</v>
      </c>
      <c r="J120" s="27" t="str">
        <f>E24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2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17"/>
      <c r="B122" s="118"/>
      <c r="C122" s="119" t="s">
        <v>103</v>
      </c>
      <c r="D122" s="120" t="s">
        <v>61</v>
      </c>
      <c r="E122" s="120" t="s">
        <v>57</v>
      </c>
      <c r="F122" s="120" t="s">
        <v>58</v>
      </c>
      <c r="G122" s="120" t="s">
        <v>104</v>
      </c>
      <c r="H122" s="120" t="s">
        <v>105</v>
      </c>
      <c r="I122" s="120" t="s">
        <v>106</v>
      </c>
      <c r="J122" s="121" t="s">
        <v>92</v>
      </c>
      <c r="K122" s="122" t="s">
        <v>107</v>
      </c>
      <c r="L122" s="123"/>
      <c r="M122" s="59" t="s">
        <v>1</v>
      </c>
      <c r="N122" s="60" t="s">
        <v>40</v>
      </c>
      <c r="O122" s="60" t="s">
        <v>108</v>
      </c>
      <c r="P122" s="60" t="s">
        <v>109</v>
      </c>
      <c r="Q122" s="60" t="s">
        <v>110</v>
      </c>
      <c r="R122" s="60" t="s">
        <v>111</v>
      </c>
      <c r="S122" s="60" t="s">
        <v>112</v>
      </c>
      <c r="T122" s="61" t="s">
        <v>113</v>
      </c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</row>
    <row r="123" spans="1:65" s="2" customFormat="1" ht="22.75" customHeight="1">
      <c r="A123" s="29"/>
      <c r="B123" s="30"/>
      <c r="C123" s="66" t="s">
        <v>114</v>
      </c>
      <c r="D123" s="29"/>
      <c r="E123" s="29"/>
      <c r="F123" s="29"/>
      <c r="G123" s="29"/>
      <c r="H123" s="29"/>
      <c r="I123" s="29"/>
      <c r="J123" s="124">
        <f>BK123</f>
        <v>0</v>
      </c>
      <c r="K123" s="29"/>
      <c r="L123" s="30"/>
      <c r="M123" s="62"/>
      <c r="N123" s="53"/>
      <c r="O123" s="63"/>
      <c r="P123" s="125">
        <f>P124+P142</f>
        <v>0</v>
      </c>
      <c r="Q123" s="63"/>
      <c r="R123" s="125">
        <f>R124+R142</f>
        <v>0.22229000000000002</v>
      </c>
      <c r="S123" s="63"/>
      <c r="T123" s="126">
        <f>T124+T142</f>
        <v>261.495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75</v>
      </c>
      <c r="AU123" s="14" t="s">
        <v>94</v>
      </c>
      <c r="BK123" s="127">
        <f>BK124+BK142</f>
        <v>0</v>
      </c>
    </row>
    <row r="124" spans="1:65" s="12" customFormat="1" ht="25.9" customHeight="1">
      <c r="B124" s="128"/>
      <c r="D124" s="129" t="s">
        <v>75</v>
      </c>
      <c r="E124" s="130" t="s">
        <v>115</v>
      </c>
      <c r="F124" s="130" t="s">
        <v>116</v>
      </c>
      <c r="I124" s="131"/>
      <c r="J124" s="132">
        <f>BK124</f>
        <v>0</v>
      </c>
      <c r="L124" s="128"/>
      <c r="M124" s="133"/>
      <c r="N124" s="134"/>
      <c r="O124" s="134"/>
      <c r="P124" s="135">
        <f>P125+P128+P134+P137</f>
        <v>0</v>
      </c>
      <c r="Q124" s="134"/>
      <c r="R124" s="135">
        <f>R125+R128+R134+R137</f>
        <v>0.22229000000000002</v>
      </c>
      <c r="S124" s="134"/>
      <c r="T124" s="136">
        <f>T125+T128+T134+T137</f>
        <v>261.495</v>
      </c>
      <c r="AR124" s="129" t="s">
        <v>81</v>
      </c>
      <c r="AT124" s="137" t="s">
        <v>75</v>
      </c>
      <c r="AU124" s="137" t="s">
        <v>76</v>
      </c>
      <c r="AY124" s="129" t="s">
        <v>117</v>
      </c>
      <c r="BK124" s="138">
        <f>BK125+BK128+BK134+BK137</f>
        <v>0</v>
      </c>
    </row>
    <row r="125" spans="1:65" s="12" customFormat="1" ht="22.75" customHeight="1">
      <c r="B125" s="128"/>
      <c r="D125" s="129" t="s">
        <v>75</v>
      </c>
      <c r="E125" s="139" t="s">
        <v>81</v>
      </c>
      <c r="F125" s="139" t="s">
        <v>118</v>
      </c>
      <c r="I125" s="131"/>
      <c r="J125" s="140">
        <f>BK125</f>
        <v>0</v>
      </c>
      <c r="L125" s="128"/>
      <c r="M125" s="133"/>
      <c r="N125" s="134"/>
      <c r="O125" s="134"/>
      <c r="P125" s="135">
        <f>SUM(P126:P127)</f>
        <v>0</v>
      </c>
      <c r="Q125" s="134"/>
      <c r="R125" s="135">
        <f>SUM(R126:R127)</f>
        <v>9.6290000000000014E-2</v>
      </c>
      <c r="S125" s="134"/>
      <c r="T125" s="136">
        <f>SUM(T126:T127)</f>
        <v>222.755</v>
      </c>
      <c r="AR125" s="129" t="s">
        <v>81</v>
      </c>
      <c r="AT125" s="137" t="s">
        <v>75</v>
      </c>
      <c r="AU125" s="137" t="s">
        <v>81</v>
      </c>
      <c r="AY125" s="129" t="s">
        <v>117</v>
      </c>
      <c r="BK125" s="138">
        <f>SUM(BK126:BK127)</f>
        <v>0</v>
      </c>
    </row>
    <row r="126" spans="1:65" s="2" customFormat="1" ht="21.75" customHeight="1">
      <c r="A126" s="29"/>
      <c r="B126" s="141"/>
      <c r="C126" s="142" t="s">
        <v>81</v>
      </c>
      <c r="D126" s="142" t="s">
        <v>119</v>
      </c>
      <c r="E126" s="143" t="s">
        <v>120</v>
      </c>
      <c r="F126" s="144" t="s">
        <v>121</v>
      </c>
      <c r="G126" s="145" t="s">
        <v>122</v>
      </c>
      <c r="H126" s="146">
        <v>56</v>
      </c>
      <c r="I126" s="147"/>
      <c r="J126" s="148">
        <f>ROUND(I126*H126,2)</f>
        <v>0</v>
      </c>
      <c r="K126" s="149"/>
      <c r="L126" s="30"/>
      <c r="M126" s="150" t="s">
        <v>1</v>
      </c>
      <c r="N126" s="151" t="s">
        <v>41</v>
      </c>
      <c r="O126" s="55"/>
      <c r="P126" s="152">
        <f>O126*H126</f>
        <v>0</v>
      </c>
      <c r="Q126" s="152">
        <v>4.0000000000000003E-5</v>
      </c>
      <c r="R126" s="152">
        <f>Q126*H126</f>
        <v>2.2400000000000002E-3</v>
      </c>
      <c r="S126" s="152">
        <v>0.115</v>
      </c>
      <c r="T126" s="153">
        <f>S126*H126</f>
        <v>6.44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123</v>
      </c>
      <c r="AT126" s="154" t="s">
        <v>119</v>
      </c>
      <c r="AU126" s="154" t="s">
        <v>85</v>
      </c>
      <c r="AY126" s="14" t="s">
        <v>117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4" t="s">
        <v>81</v>
      </c>
      <c r="BK126" s="155">
        <f>ROUND(I126*H126,2)</f>
        <v>0</v>
      </c>
      <c r="BL126" s="14" t="s">
        <v>123</v>
      </c>
      <c r="BM126" s="154" t="s">
        <v>124</v>
      </c>
    </row>
    <row r="127" spans="1:65" s="2" customFormat="1" ht="21.75" customHeight="1">
      <c r="A127" s="29"/>
      <c r="B127" s="141"/>
      <c r="C127" s="142" t="s">
        <v>85</v>
      </c>
      <c r="D127" s="142" t="s">
        <v>119</v>
      </c>
      <c r="E127" s="143" t="s">
        <v>125</v>
      </c>
      <c r="F127" s="144" t="s">
        <v>126</v>
      </c>
      <c r="G127" s="145" t="s">
        <v>122</v>
      </c>
      <c r="H127" s="146">
        <v>1881</v>
      </c>
      <c r="I127" s="147"/>
      <c r="J127" s="148">
        <f>ROUND(I127*H127,2)</f>
        <v>0</v>
      </c>
      <c r="K127" s="149"/>
      <c r="L127" s="30"/>
      <c r="M127" s="150" t="s">
        <v>1</v>
      </c>
      <c r="N127" s="151" t="s">
        <v>41</v>
      </c>
      <c r="O127" s="55"/>
      <c r="P127" s="152">
        <f>O127*H127</f>
        <v>0</v>
      </c>
      <c r="Q127" s="152">
        <v>5.0000000000000002E-5</v>
      </c>
      <c r="R127" s="152">
        <f>Q127*H127</f>
        <v>9.4050000000000009E-2</v>
      </c>
      <c r="S127" s="152">
        <v>0.115</v>
      </c>
      <c r="T127" s="153">
        <f>S127*H127</f>
        <v>216.315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123</v>
      </c>
      <c r="AT127" s="154" t="s">
        <v>119</v>
      </c>
      <c r="AU127" s="154" t="s">
        <v>85</v>
      </c>
      <c r="AY127" s="14" t="s">
        <v>117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4" t="s">
        <v>81</v>
      </c>
      <c r="BK127" s="155">
        <f>ROUND(I127*H127,2)</f>
        <v>0</v>
      </c>
      <c r="BL127" s="14" t="s">
        <v>123</v>
      </c>
      <c r="BM127" s="154" t="s">
        <v>127</v>
      </c>
    </row>
    <row r="128" spans="1:65" s="12" customFormat="1" ht="22.75" customHeight="1">
      <c r="B128" s="128"/>
      <c r="D128" s="129" t="s">
        <v>75</v>
      </c>
      <c r="E128" s="139" t="s">
        <v>128</v>
      </c>
      <c r="F128" s="139" t="s">
        <v>129</v>
      </c>
      <c r="I128" s="131"/>
      <c r="J128" s="140">
        <f>BK128</f>
        <v>0</v>
      </c>
      <c r="L128" s="128"/>
      <c r="M128" s="133"/>
      <c r="N128" s="134"/>
      <c r="O128" s="134"/>
      <c r="P128" s="135">
        <f>SUM(P129:P133)</f>
        <v>0</v>
      </c>
      <c r="Q128" s="134"/>
      <c r="R128" s="135">
        <f>SUM(R129:R133)</f>
        <v>0.126</v>
      </c>
      <c r="S128" s="134"/>
      <c r="T128" s="136">
        <f>SUM(T129:T133)</f>
        <v>0</v>
      </c>
      <c r="AR128" s="129" t="s">
        <v>81</v>
      </c>
      <c r="AT128" s="137" t="s">
        <v>75</v>
      </c>
      <c r="AU128" s="137" t="s">
        <v>81</v>
      </c>
      <c r="AY128" s="129" t="s">
        <v>117</v>
      </c>
      <c r="BK128" s="138">
        <f>SUM(BK129:BK133)</f>
        <v>0</v>
      </c>
    </row>
    <row r="129" spans="1:65" s="2" customFormat="1" ht="16.5" customHeight="1">
      <c r="A129" s="29"/>
      <c r="B129" s="141"/>
      <c r="C129" s="142" t="s">
        <v>130</v>
      </c>
      <c r="D129" s="142" t="s">
        <v>119</v>
      </c>
      <c r="E129" s="143" t="s">
        <v>131</v>
      </c>
      <c r="F129" s="144" t="s">
        <v>132</v>
      </c>
      <c r="G129" s="145" t="s">
        <v>133</v>
      </c>
      <c r="H129" s="146">
        <v>181</v>
      </c>
      <c r="I129" s="147"/>
      <c r="J129" s="148">
        <f>ROUND(I129*H129,2)</f>
        <v>0</v>
      </c>
      <c r="K129" s="149"/>
      <c r="L129" s="30"/>
      <c r="M129" s="150" t="s">
        <v>1</v>
      </c>
      <c r="N129" s="151" t="s">
        <v>41</v>
      </c>
      <c r="O129" s="55"/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123</v>
      </c>
      <c r="AT129" s="154" t="s">
        <v>119</v>
      </c>
      <c r="AU129" s="154" t="s">
        <v>85</v>
      </c>
      <c r="AY129" s="14" t="s">
        <v>117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4" t="s">
        <v>81</v>
      </c>
      <c r="BK129" s="155">
        <f>ROUND(I129*H129,2)</f>
        <v>0</v>
      </c>
      <c r="BL129" s="14" t="s">
        <v>123</v>
      </c>
      <c r="BM129" s="154" t="s">
        <v>134</v>
      </c>
    </row>
    <row r="130" spans="1:65" s="2" customFormat="1" ht="21.75" customHeight="1">
      <c r="A130" s="29"/>
      <c r="B130" s="141"/>
      <c r="C130" s="142" t="s">
        <v>123</v>
      </c>
      <c r="D130" s="142" t="s">
        <v>119</v>
      </c>
      <c r="E130" s="143" t="s">
        <v>135</v>
      </c>
      <c r="F130" s="144" t="s">
        <v>136</v>
      </c>
      <c r="G130" s="145" t="s">
        <v>122</v>
      </c>
      <c r="H130" s="146">
        <v>468</v>
      </c>
      <c r="I130" s="147"/>
      <c r="J130" s="148">
        <f>ROUND(I130*H130,2)</f>
        <v>0</v>
      </c>
      <c r="K130" s="149"/>
      <c r="L130" s="30"/>
      <c r="M130" s="150" t="s">
        <v>1</v>
      </c>
      <c r="N130" s="151" t="s">
        <v>41</v>
      </c>
      <c r="O130" s="55"/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123</v>
      </c>
      <c r="AT130" s="154" t="s">
        <v>119</v>
      </c>
      <c r="AU130" s="154" t="s">
        <v>85</v>
      </c>
      <c r="AY130" s="14" t="s">
        <v>117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14" t="s">
        <v>81</v>
      </c>
      <c r="BK130" s="155">
        <f>ROUND(I130*H130,2)</f>
        <v>0</v>
      </c>
      <c r="BL130" s="14" t="s">
        <v>123</v>
      </c>
      <c r="BM130" s="154" t="s">
        <v>137</v>
      </c>
    </row>
    <row r="131" spans="1:65" s="2" customFormat="1" ht="33" customHeight="1">
      <c r="A131" s="29"/>
      <c r="B131" s="141"/>
      <c r="C131" s="142" t="s">
        <v>128</v>
      </c>
      <c r="D131" s="142" t="s">
        <v>119</v>
      </c>
      <c r="E131" s="143" t="s">
        <v>138</v>
      </c>
      <c r="F131" s="144" t="s">
        <v>139</v>
      </c>
      <c r="G131" s="145" t="s">
        <v>122</v>
      </c>
      <c r="H131" s="146">
        <v>1881</v>
      </c>
      <c r="I131" s="147"/>
      <c r="J131" s="148">
        <f>ROUND(I131*H131,2)</f>
        <v>0</v>
      </c>
      <c r="K131" s="149"/>
      <c r="L131" s="30"/>
      <c r="M131" s="150" t="s">
        <v>1</v>
      </c>
      <c r="N131" s="151" t="s">
        <v>41</v>
      </c>
      <c r="O131" s="55"/>
      <c r="P131" s="152">
        <f>O131*H131</f>
        <v>0</v>
      </c>
      <c r="Q131" s="152">
        <v>0</v>
      </c>
      <c r="R131" s="152">
        <f>Q131*H131</f>
        <v>0</v>
      </c>
      <c r="S131" s="152">
        <v>0</v>
      </c>
      <c r="T131" s="153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123</v>
      </c>
      <c r="AT131" s="154" t="s">
        <v>119</v>
      </c>
      <c r="AU131" s="154" t="s">
        <v>85</v>
      </c>
      <c r="AY131" s="14" t="s">
        <v>117</v>
      </c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4" t="s">
        <v>81</v>
      </c>
      <c r="BK131" s="155">
        <f>ROUND(I131*H131,2)</f>
        <v>0</v>
      </c>
      <c r="BL131" s="14" t="s">
        <v>123</v>
      </c>
      <c r="BM131" s="154" t="s">
        <v>140</v>
      </c>
    </row>
    <row r="132" spans="1:65" s="2" customFormat="1" ht="21.75" customHeight="1">
      <c r="A132" s="29"/>
      <c r="B132" s="141"/>
      <c r="C132" s="142" t="s">
        <v>141</v>
      </c>
      <c r="D132" s="142" t="s">
        <v>119</v>
      </c>
      <c r="E132" s="143" t="s">
        <v>142</v>
      </c>
      <c r="F132" s="144" t="s">
        <v>143</v>
      </c>
      <c r="G132" s="145" t="s">
        <v>122</v>
      </c>
      <c r="H132" s="146">
        <v>56</v>
      </c>
      <c r="I132" s="147"/>
      <c r="J132" s="148">
        <f>ROUND(I132*H132,2)</f>
        <v>0</v>
      </c>
      <c r="K132" s="149"/>
      <c r="L132" s="30"/>
      <c r="M132" s="150" t="s">
        <v>1</v>
      </c>
      <c r="N132" s="151" t="s">
        <v>41</v>
      </c>
      <c r="O132" s="55"/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123</v>
      </c>
      <c r="AT132" s="154" t="s">
        <v>119</v>
      </c>
      <c r="AU132" s="154" t="s">
        <v>85</v>
      </c>
      <c r="AY132" s="14" t="s">
        <v>117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4" t="s">
        <v>81</v>
      </c>
      <c r="BK132" s="155">
        <f>ROUND(I132*H132,2)</f>
        <v>0</v>
      </c>
      <c r="BL132" s="14" t="s">
        <v>123</v>
      </c>
      <c r="BM132" s="154" t="s">
        <v>144</v>
      </c>
    </row>
    <row r="133" spans="1:65" s="2" customFormat="1" ht="21.75" customHeight="1">
      <c r="A133" s="29"/>
      <c r="B133" s="141"/>
      <c r="C133" s="142" t="s">
        <v>145</v>
      </c>
      <c r="D133" s="142" t="s">
        <v>119</v>
      </c>
      <c r="E133" s="143" t="s">
        <v>146</v>
      </c>
      <c r="F133" s="144" t="s">
        <v>147</v>
      </c>
      <c r="G133" s="145" t="s">
        <v>148</v>
      </c>
      <c r="H133" s="146">
        <v>35</v>
      </c>
      <c r="I133" s="147"/>
      <c r="J133" s="148">
        <f>ROUND(I133*H133,2)</f>
        <v>0</v>
      </c>
      <c r="K133" s="149"/>
      <c r="L133" s="30"/>
      <c r="M133" s="150" t="s">
        <v>1</v>
      </c>
      <c r="N133" s="151" t="s">
        <v>41</v>
      </c>
      <c r="O133" s="55"/>
      <c r="P133" s="152">
        <f>O133*H133</f>
        <v>0</v>
      </c>
      <c r="Q133" s="152">
        <v>3.5999999999999999E-3</v>
      </c>
      <c r="R133" s="152">
        <f>Q133*H133</f>
        <v>0.126</v>
      </c>
      <c r="S133" s="152">
        <v>0</v>
      </c>
      <c r="T133" s="15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123</v>
      </c>
      <c r="AT133" s="154" t="s">
        <v>119</v>
      </c>
      <c r="AU133" s="154" t="s">
        <v>85</v>
      </c>
      <c r="AY133" s="14" t="s">
        <v>117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4" t="s">
        <v>81</v>
      </c>
      <c r="BK133" s="155">
        <f>ROUND(I133*H133,2)</f>
        <v>0</v>
      </c>
      <c r="BL133" s="14" t="s">
        <v>123</v>
      </c>
      <c r="BM133" s="154" t="s">
        <v>149</v>
      </c>
    </row>
    <row r="134" spans="1:65" s="12" customFormat="1" ht="22.75" customHeight="1">
      <c r="B134" s="128"/>
      <c r="D134" s="129" t="s">
        <v>75</v>
      </c>
      <c r="E134" s="139" t="s">
        <v>150</v>
      </c>
      <c r="F134" s="139" t="s">
        <v>151</v>
      </c>
      <c r="I134" s="131"/>
      <c r="J134" s="140">
        <f>BK134</f>
        <v>0</v>
      </c>
      <c r="L134" s="128"/>
      <c r="M134" s="133"/>
      <c r="N134" s="134"/>
      <c r="O134" s="134"/>
      <c r="P134" s="135">
        <f>SUM(P135:P136)</f>
        <v>0</v>
      </c>
      <c r="Q134" s="134"/>
      <c r="R134" s="135">
        <f>SUM(R135:R136)</f>
        <v>0</v>
      </c>
      <c r="S134" s="134"/>
      <c r="T134" s="136">
        <f>SUM(T135:T136)</f>
        <v>38.74</v>
      </c>
      <c r="AR134" s="129" t="s">
        <v>81</v>
      </c>
      <c r="AT134" s="137" t="s">
        <v>75</v>
      </c>
      <c r="AU134" s="137" t="s">
        <v>81</v>
      </c>
      <c r="AY134" s="129" t="s">
        <v>117</v>
      </c>
      <c r="BK134" s="138">
        <f>SUM(BK135:BK136)</f>
        <v>0</v>
      </c>
    </row>
    <row r="135" spans="1:65" s="2" customFormat="1" ht="21.75" customHeight="1">
      <c r="A135" s="29"/>
      <c r="B135" s="141"/>
      <c r="C135" s="142" t="s">
        <v>152</v>
      </c>
      <c r="D135" s="142" t="s">
        <v>119</v>
      </c>
      <c r="E135" s="143" t="s">
        <v>153</v>
      </c>
      <c r="F135" s="144" t="s">
        <v>154</v>
      </c>
      <c r="G135" s="145" t="s">
        <v>148</v>
      </c>
      <c r="H135" s="146">
        <v>35</v>
      </c>
      <c r="I135" s="147"/>
      <c r="J135" s="148">
        <f>ROUND(I135*H135,2)</f>
        <v>0</v>
      </c>
      <c r="K135" s="149"/>
      <c r="L135" s="30"/>
      <c r="M135" s="150" t="s">
        <v>1</v>
      </c>
      <c r="N135" s="151" t="s">
        <v>41</v>
      </c>
      <c r="O135" s="55"/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123</v>
      </c>
      <c r="AT135" s="154" t="s">
        <v>119</v>
      </c>
      <c r="AU135" s="154" t="s">
        <v>85</v>
      </c>
      <c r="AY135" s="14" t="s">
        <v>117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4" t="s">
        <v>81</v>
      </c>
      <c r="BK135" s="155">
        <f>ROUND(I135*H135,2)</f>
        <v>0</v>
      </c>
      <c r="BL135" s="14" t="s">
        <v>123</v>
      </c>
      <c r="BM135" s="154" t="s">
        <v>155</v>
      </c>
    </row>
    <row r="136" spans="1:65" s="2" customFormat="1" ht="21.75" customHeight="1">
      <c r="A136" s="29"/>
      <c r="B136" s="141"/>
      <c r="C136" s="142" t="s">
        <v>150</v>
      </c>
      <c r="D136" s="142" t="s">
        <v>119</v>
      </c>
      <c r="E136" s="143" t="s">
        <v>156</v>
      </c>
      <c r="F136" s="144" t="s">
        <v>157</v>
      </c>
      <c r="G136" s="145" t="s">
        <v>122</v>
      </c>
      <c r="H136" s="146">
        <v>1937</v>
      </c>
      <c r="I136" s="147"/>
      <c r="J136" s="148">
        <f>ROUND(I136*H136,2)</f>
        <v>0</v>
      </c>
      <c r="K136" s="149"/>
      <c r="L136" s="30"/>
      <c r="M136" s="150" t="s">
        <v>1</v>
      </c>
      <c r="N136" s="151" t="s">
        <v>41</v>
      </c>
      <c r="O136" s="55"/>
      <c r="P136" s="152">
        <f>O136*H136</f>
        <v>0</v>
      </c>
      <c r="Q136" s="152">
        <v>0</v>
      </c>
      <c r="R136" s="152">
        <f>Q136*H136</f>
        <v>0</v>
      </c>
      <c r="S136" s="152">
        <v>0.02</v>
      </c>
      <c r="T136" s="153">
        <f>S136*H136</f>
        <v>38.74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123</v>
      </c>
      <c r="AT136" s="154" t="s">
        <v>119</v>
      </c>
      <c r="AU136" s="154" t="s">
        <v>85</v>
      </c>
      <c r="AY136" s="14" t="s">
        <v>117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4" t="s">
        <v>81</v>
      </c>
      <c r="BK136" s="155">
        <f>ROUND(I136*H136,2)</f>
        <v>0</v>
      </c>
      <c r="BL136" s="14" t="s">
        <v>123</v>
      </c>
      <c r="BM136" s="154" t="s">
        <v>158</v>
      </c>
    </row>
    <row r="137" spans="1:65" s="12" customFormat="1" ht="22.75" customHeight="1">
      <c r="B137" s="128"/>
      <c r="D137" s="129" t="s">
        <v>75</v>
      </c>
      <c r="E137" s="139" t="s">
        <v>159</v>
      </c>
      <c r="F137" s="139" t="s">
        <v>160</v>
      </c>
      <c r="I137" s="131"/>
      <c r="J137" s="140">
        <f>BK137</f>
        <v>0</v>
      </c>
      <c r="L137" s="128"/>
      <c r="M137" s="133"/>
      <c r="N137" s="134"/>
      <c r="O137" s="134"/>
      <c r="P137" s="135">
        <f>SUM(P138:P141)</f>
        <v>0</v>
      </c>
      <c r="Q137" s="134"/>
      <c r="R137" s="135">
        <f>SUM(R138:R141)</f>
        <v>0</v>
      </c>
      <c r="S137" s="134"/>
      <c r="T137" s="136">
        <f>SUM(T138:T141)</f>
        <v>0</v>
      </c>
      <c r="AR137" s="129" t="s">
        <v>81</v>
      </c>
      <c r="AT137" s="137" t="s">
        <v>75</v>
      </c>
      <c r="AU137" s="137" t="s">
        <v>81</v>
      </c>
      <c r="AY137" s="129" t="s">
        <v>117</v>
      </c>
      <c r="BK137" s="138">
        <f>SUM(BK138:BK141)</f>
        <v>0</v>
      </c>
    </row>
    <row r="138" spans="1:65" s="2" customFormat="1" ht="21.75" customHeight="1">
      <c r="A138" s="29"/>
      <c r="B138" s="141"/>
      <c r="C138" s="142" t="s">
        <v>161</v>
      </c>
      <c r="D138" s="142" t="s">
        <v>119</v>
      </c>
      <c r="E138" s="143" t="s">
        <v>162</v>
      </c>
      <c r="F138" s="144" t="s">
        <v>163</v>
      </c>
      <c r="G138" s="145" t="s">
        <v>133</v>
      </c>
      <c r="H138" s="146">
        <v>261.495</v>
      </c>
      <c r="I138" s="147"/>
      <c r="J138" s="148">
        <f>ROUND(I138*H138,2)</f>
        <v>0</v>
      </c>
      <c r="K138" s="149"/>
      <c r="L138" s="30"/>
      <c r="M138" s="150" t="s">
        <v>1</v>
      </c>
      <c r="N138" s="151" t="s">
        <v>41</v>
      </c>
      <c r="O138" s="55"/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123</v>
      </c>
      <c r="AT138" s="154" t="s">
        <v>119</v>
      </c>
      <c r="AU138" s="154" t="s">
        <v>85</v>
      </c>
      <c r="AY138" s="14" t="s">
        <v>117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4" t="s">
        <v>81</v>
      </c>
      <c r="BK138" s="155">
        <f>ROUND(I138*H138,2)</f>
        <v>0</v>
      </c>
      <c r="BL138" s="14" t="s">
        <v>123</v>
      </c>
      <c r="BM138" s="154" t="s">
        <v>164</v>
      </c>
    </row>
    <row r="139" spans="1:65" s="2" customFormat="1" ht="21.75" customHeight="1">
      <c r="A139" s="29"/>
      <c r="B139" s="141"/>
      <c r="C139" s="142" t="s">
        <v>165</v>
      </c>
      <c r="D139" s="142" t="s">
        <v>119</v>
      </c>
      <c r="E139" s="143" t="s">
        <v>166</v>
      </c>
      <c r="F139" s="144" t="s">
        <v>167</v>
      </c>
      <c r="G139" s="145" t="s">
        <v>133</v>
      </c>
      <c r="H139" s="146">
        <v>4968.4049999999997</v>
      </c>
      <c r="I139" s="147"/>
      <c r="J139" s="148">
        <f>ROUND(I139*H139,2)</f>
        <v>0</v>
      </c>
      <c r="K139" s="149"/>
      <c r="L139" s="30"/>
      <c r="M139" s="150" t="s">
        <v>1</v>
      </c>
      <c r="N139" s="151" t="s">
        <v>41</v>
      </c>
      <c r="O139" s="55"/>
      <c r="P139" s="152">
        <f>O139*H139</f>
        <v>0</v>
      </c>
      <c r="Q139" s="152">
        <v>0</v>
      </c>
      <c r="R139" s="152">
        <f>Q139*H139</f>
        <v>0</v>
      </c>
      <c r="S139" s="152">
        <v>0</v>
      </c>
      <c r="T139" s="15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123</v>
      </c>
      <c r="AT139" s="154" t="s">
        <v>119</v>
      </c>
      <c r="AU139" s="154" t="s">
        <v>85</v>
      </c>
      <c r="AY139" s="14" t="s">
        <v>117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4" t="s">
        <v>81</v>
      </c>
      <c r="BK139" s="155">
        <f>ROUND(I139*H139,2)</f>
        <v>0</v>
      </c>
      <c r="BL139" s="14" t="s">
        <v>123</v>
      </c>
      <c r="BM139" s="154" t="s">
        <v>168</v>
      </c>
    </row>
    <row r="140" spans="1:65" s="2" customFormat="1" ht="21.75" customHeight="1">
      <c r="A140" s="29"/>
      <c r="B140" s="141"/>
      <c r="C140" s="142" t="s">
        <v>169</v>
      </c>
      <c r="D140" s="142" t="s">
        <v>119</v>
      </c>
      <c r="E140" s="143" t="s">
        <v>170</v>
      </c>
      <c r="F140" s="144" t="s">
        <v>171</v>
      </c>
      <c r="G140" s="145" t="s">
        <v>133</v>
      </c>
      <c r="H140" s="146">
        <v>261.495</v>
      </c>
      <c r="I140" s="147"/>
      <c r="J140" s="148">
        <f>ROUND(I140*H140,2)</f>
        <v>0</v>
      </c>
      <c r="K140" s="149"/>
      <c r="L140" s="30"/>
      <c r="M140" s="150" t="s">
        <v>1</v>
      </c>
      <c r="N140" s="151" t="s">
        <v>41</v>
      </c>
      <c r="O140" s="55"/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123</v>
      </c>
      <c r="AT140" s="154" t="s">
        <v>119</v>
      </c>
      <c r="AU140" s="154" t="s">
        <v>85</v>
      </c>
      <c r="AY140" s="14" t="s">
        <v>117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4" t="s">
        <v>81</v>
      </c>
      <c r="BK140" s="155">
        <f>ROUND(I140*H140,2)</f>
        <v>0</v>
      </c>
      <c r="BL140" s="14" t="s">
        <v>123</v>
      </c>
      <c r="BM140" s="154" t="s">
        <v>172</v>
      </c>
    </row>
    <row r="141" spans="1:65" s="2" customFormat="1" ht="44.25" customHeight="1">
      <c r="A141" s="29"/>
      <c r="B141" s="141"/>
      <c r="C141" s="142" t="s">
        <v>173</v>
      </c>
      <c r="D141" s="142" t="s">
        <v>119</v>
      </c>
      <c r="E141" s="143" t="s">
        <v>174</v>
      </c>
      <c r="F141" s="144" t="s">
        <v>175</v>
      </c>
      <c r="G141" s="145" t="s">
        <v>133</v>
      </c>
      <c r="H141" s="146">
        <v>261.495</v>
      </c>
      <c r="I141" s="147"/>
      <c r="J141" s="148">
        <f>ROUND(I141*H141,2)</f>
        <v>0</v>
      </c>
      <c r="K141" s="149"/>
      <c r="L141" s="30"/>
      <c r="M141" s="150" t="s">
        <v>1</v>
      </c>
      <c r="N141" s="151" t="s">
        <v>41</v>
      </c>
      <c r="O141" s="55"/>
      <c r="P141" s="152">
        <f>O141*H141</f>
        <v>0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123</v>
      </c>
      <c r="AT141" s="154" t="s">
        <v>119</v>
      </c>
      <c r="AU141" s="154" t="s">
        <v>85</v>
      </c>
      <c r="AY141" s="14" t="s">
        <v>117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4" t="s">
        <v>81</v>
      </c>
      <c r="BK141" s="155">
        <f>ROUND(I141*H141,2)</f>
        <v>0</v>
      </c>
      <c r="BL141" s="14" t="s">
        <v>123</v>
      </c>
      <c r="BM141" s="154" t="s">
        <v>176</v>
      </c>
    </row>
    <row r="142" spans="1:65" s="12" customFormat="1" ht="25.9" customHeight="1">
      <c r="B142" s="128"/>
      <c r="D142" s="129" t="s">
        <v>75</v>
      </c>
      <c r="E142" s="130" t="s">
        <v>177</v>
      </c>
      <c r="F142" s="130" t="s">
        <v>178</v>
      </c>
      <c r="I142" s="131"/>
      <c r="J142" s="132">
        <f>BK142</f>
        <v>0</v>
      </c>
      <c r="L142" s="128"/>
      <c r="M142" s="133"/>
      <c r="N142" s="134"/>
      <c r="O142" s="134"/>
      <c r="P142" s="135">
        <f>P143</f>
        <v>0</v>
      </c>
      <c r="Q142" s="134"/>
      <c r="R142" s="135">
        <f>R143</f>
        <v>0</v>
      </c>
      <c r="S142" s="134"/>
      <c r="T142" s="136">
        <f>T143</f>
        <v>0</v>
      </c>
      <c r="AR142" s="129" t="s">
        <v>128</v>
      </c>
      <c r="AT142" s="137" t="s">
        <v>75</v>
      </c>
      <c r="AU142" s="137" t="s">
        <v>76</v>
      </c>
      <c r="AY142" s="129" t="s">
        <v>117</v>
      </c>
      <c r="BK142" s="138">
        <f>BK143</f>
        <v>0</v>
      </c>
    </row>
    <row r="143" spans="1:65" s="12" customFormat="1" ht="22.75" customHeight="1">
      <c r="B143" s="128"/>
      <c r="D143" s="129" t="s">
        <v>75</v>
      </c>
      <c r="E143" s="139" t="s">
        <v>179</v>
      </c>
      <c r="F143" s="139" t="s">
        <v>180</v>
      </c>
      <c r="I143" s="131"/>
      <c r="J143" s="140">
        <f>BK143</f>
        <v>0</v>
      </c>
      <c r="L143" s="128"/>
      <c r="M143" s="133"/>
      <c r="N143" s="134"/>
      <c r="O143" s="134"/>
      <c r="P143" s="135">
        <f>P144</f>
        <v>0</v>
      </c>
      <c r="Q143" s="134"/>
      <c r="R143" s="135">
        <f>R144</f>
        <v>0</v>
      </c>
      <c r="S143" s="134"/>
      <c r="T143" s="136">
        <f>T144</f>
        <v>0</v>
      </c>
      <c r="AR143" s="129" t="s">
        <v>128</v>
      </c>
      <c r="AT143" s="137" t="s">
        <v>75</v>
      </c>
      <c r="AU143" s="137" t="s">
        <v>81</v>
      </c>
      <c r="AY143" s="129" t="s">
        <v>117</v>
      </c>
      <c r="BK143" s="138">
        <f>BK144</f>
        <v>0</v>
      </c>
    </row>
    <row r="144" spans="1:65" s="2" customFormat="1" ht="16.5" customHeight="1">
      <c r="A144" s="29"/>
      <c r="B144" s="141"/>
      <c r="C144" s="142" t="s">
        <v>181</v>
      </c>
      <c r="D144" s="142" t="s">
        <v>119</v>
      </c>
      <c r="E144" s="143" t="s">
        <v>182</v>
      </c>
      <c r="F144" s="144" t="s">
        <v>183</v>
      </c>
      <c r="G144" s="145" t="s">
        <v>184</v>
      </c>
      <c r="H144" s="146">
        <v>1</v>
      </c>
      <c r="I144" s="147"/>
      <c r="J144" s="148">
        <f>ROUND(I144*H144,2)</f>
        <v>0</v>
      </c>
      <c r="K144" s="149"/>
      <c r="L144" s="30"/>
      <c r="M144" s="156" t="s">
        <v>1</v>
      </c>
      <c r="N144" s="157" t="s">
        <v>41</v>
      </c>
      <c r="O144" s="158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185</v>
      </c>
      <c r="AT144" s="154" t="s">
        <v>119</v>
      </c>
      <c r="AU144" s="154" t="s">
        <v>85</v>
      </c>
      <c r="AY144" s="14" t="s">
        <v>117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4" t="s">
        <v>81</v>
      </c>
      <c r="BK144" s="155">
        <f>ROUND(I144*H144,2)</f>
        <v>0</v>
      </c>
      <c r="BL144" s="14" t="s">
        <v>185</v>
      </c>
      <c r="BM144" s="154" t="s">
        <v>186</v>
      </c>
    </row>
    <row r="145" spans="1:31" s="2" customFormat="1" ht="7" customHeight="1">
      <c r="A145" s="29"/>
      <c r="B145" s="44"/>
      <c r="C145" s="45"/>
      <c r="D145" s="45"/>
      <c r="E145" s="45"/>
      <c r="F145" s="45"/>
      <c r="G145" s="45"/>
      <c r="H145" s="45"/>
      <c r="I145" s="45"/>
      <c r="J145" s="45"/>
      <c r="K145" s="45"/>
      <c r="L145" s="30"/>
      <c r="M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</sheetData>
  <autoFilter ref="C122:K144" xr:uid="{00000000-0009-0000-0000-000001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5"/>
  <sheetViews>
    <sheetView showGridLines="0" tabSelected="1" topLeftCell="A58" workbookViewId="0">
      <selection activeCell="F12" sqref="F12"/>
    </sheetView>
  </sheetViews>
  <sheetFormatPr defaultRowHeight="14.5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199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4" t="s">
        <v>86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1:46" s="1" customFormat="1" ht="25" customHeight="1">
      <c r="B4" s="17"/>
      <c r="D4" s="18" t="s">
        <v>87</v>
      </c>
      <c r="L4" s="17"/>
      <c r="M4" s="90" t="s">
        <v>10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4" t="s">
        <v>16</v>
      </c>
      <c r="L6" s="17"/>
    </row>
    <row r="7" spans="1:46" s="1" customFormat="1" ht="16.5" customHeight="1">
      <c r="B7" s="17"/>
      <c r="E7" s="200" t="str">
        <f>'Rekapitulace stavby'!K6</f>
        <v>Opravy důlních škod v Doubravě</v>
      </c>
      <c r="F7" s="201"/>
      <c r="G7" s="201"/>
      <c r="H7" s="201"/>
      <c r="L7" s="17"/>
    </row>
    <row r="8" spans="1:46" s="2" customFormat="1" ht="12" customHeight="1">
      <c r="A8" s="29"/>
      <c r="B8" s="30"/>
      <c r="C8" s="29"/>
      <c r="D8" s="24" t="s">
        <v>88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0" t="s">
        <v>204</v>
      </c>
      <c r="F9" s="202"/>
      <c r="G9" s="202"/>
      <c r="H9" s="20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2" t="str">
        <f>'Rekapitulace stavby'!AN8</f>
        <v>28. 6. 2021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7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">
        <v>26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27</v>
      </c>
      <c r="F15" s="29"/>
      <c r="G15" s="29"/>
      <c r="H15" s="29"/>
      <c r="I15" s="24" t="s">
        <v>28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29</v>
      </c>
      <c r="E17" s="29"/>
      <c r="F17" s="29"/>
      <c r="G17" s="29"/>
      <c r="H17" s="29"/>
      <c r="I17" s="24" t="s">
        <v>25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03" t="str">
        <f>'Rekapitulace stavby'!E14</f>
        <v>Vyplň údaj</v>
      </c>
      <c r="F18" s="164"/>
      <c r="G18" s="164"/>
      <c r="H18" s="164"/>
      <c r="I18" s="24" t="s">
        <v>28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31</v>
      </c>
      <c r="E20" s="29"/>
      <c r="F20" s="29"/>
      <c r="G20" s="29"/>
      <c r="H20" s="29"/>
      <c r="I20" s="24" t="s">
        <v>25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28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34</v>
      </c>
      <c r="E23" s="29"/>
      <c r="F23" s="29"/>
      <c r="G23" s="29"/>
      <c r="H23" s="29"/>
      <c r="I23" s="24" t="s">
        <v>25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4" t="s">
        <v>28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69" t="s">
        <v>1</v>
      </c>
      <c r="F27" s="169"/>
      <c r="G27" s="169"/>
      <c r="H27" s="16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4" customHeight="1">
      <c r="A30" s="29"/>
      <c r="B30" s="30"/>
      <c r="C30" s="29"/>
      <c r="D30" s="94" t="s">
        <v>36</v>
      </c>
      <c r="E30" s="29"/>
      <c r="F30" s="29"/>
      <c r="G30" s="29"/>
      <c r="H30" s="29"/>
      <c r="I30" s="29"/>
      <c r="J30" s="68">
        <f>ROUND(J123,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33" t="s">
        <v>39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5" t="s">
        <v>40</v>
      </c>
      <c r="E33" s="24" t="s">
        <v>41</v>
      </c>
      <c r="F33" s="96">
        <f>ROUND((SUM(BE123:BE144)),  2)</f>
        <v>0</v>
      </c>
      <c r="G33" s="29"/>
      <c r="H33" s="29"/>
      <c r="I33" s="97">
        <v>0.21</v>
      </c>
      <c r="J33" s="96">
        <f>ROUND(((SUM(BE123:BE144))*I33),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42</v>
      </c>
      <c r="F34" s="96">
        <f>ROUND((SUM(BF123:BF144)),  2)</f>
        <v>0</v>
      </c>
      <c r="G34" s="29"/>
      <c r="H34" s="29"/>
      <c r="I34" s="97">
        <v>0.15</v>
      </c>
      <c r="J34" s="96">
        <f>ROUND(((SUM(BF123:BF144))*I34),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43</v>
      </c>
      <c r="F35" s="96">
        <f>ROUND((SUM(BG123:BG144)),  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44</v>
      </c>
      <c r="F36" s="96">
        <f>ROUND((SUM(BH123:BH144)),  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4" t="s">
        <v>45</v>
      </c>
      <c r="F37" s="96">
        <f>ROUND((SUM(BI123:BI144)),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4" customHeight="1">
      <c r="A39" s="29"/>
      <c r="B39" s="30"/>
      <c r="C39" s="98"/>
      <c r="D39" s="99" t="s">
        <v>46</v>
      </c>
      <c r="E39" s="57"/>
      <c r="F39" s="57"/>
      <c r="G39" s="100" t="s">
        <v>47</v>
      </c>
      <c r="H39" s="101" t="s">
        <v>48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1:31" ht="10">
      <c r="B51" s="17"/>
      <c r="L51" s="17"/>
    </row>
    <row r="52" spans="1:31" ht="10">
      <c r="B52" s="17"/>
      <c r="L52" s="17"/>
    </row>
    <row r="53" spans="1:31" ht="10">
      <c r="B53" s="17"/>
      <c r="L53" s="17"/>
    </row>
    <row r="54" spans="1:31" ht="10">
      <c r="B54" s="17"/>
      <c r="L54" s="17"/>
    </row>
    <row r="55" spans="1:31" ht="10">
      <c r="B55" s="17"/>
      <c r="L55" s="17"/>
    </row>
    <row r="56" spans="1:31" ht="10">
      <c r="B56" s="17"/>
      <c r="L56" s="17"/>
    </row>
    <row r="57" spans="1:31" ht="10">
      <c r="B57" s="17"/>
      <c r="L57" s="17"/>
    </row>
    <row r="58" spans="1:31" ht="10">
      <c r="B58" s="17"/>
      <c r="L58" s="17"/>
    </row>
    <row r="59" spans="1:31" ht="10">
      <c r="B59" s="17"/>
      <c r="L59" s="17"/>
    </row>
    <row r="60" spans="1:31" ht="10">
      <c r="B60" s="17"/>
      <c r="L60" s="17"/>
    </row>
    <row r="61" spans="1:31" s="2" customFormat="1" ht="12.5">
      <c r="A61" s="29"/>
      <c r="B61" s="30"/>
      <c r="C61" s="29"/>
      <c r="D61" s="42" t="s">
        <v>51</v>
      </c>
      <c r="E61" s="32"/>
      <c r="F61" s="104" t="s">
        <v>52</v>
      </c>
      <c r="G61" s="42" t="s">
        <v>51</v>
      </c>
      <c r="H61" s="32"/>
      <c r="I61" s="32"/>
      <c r="J61" s="105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">
      <c r="B62" s="17"/>
      <c r="L62" s="17"/>
    </row>
    <row r="63" spans="1:31" ht="10">
      <c r="B63" s="17"/>
      <c r="L63" s="17"/>
    </row>
    <row r="64" spans="1:31" ht="10">
      <c r="B64" s="17"/>
      <c r="L64" s="17"/>
    </row>
    <row r="65" spans="1:31" s="2" customFormat="1" ht="13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">
      <c r="B66" s="17"/>
      <c r="L66" s="17"/>
    </row>
    <row r="67" spans="1:31" ht="10">
      <c r="B67" s="17"/>
      <c r="L67" s="17"/>
    </row>
    <row r="68" spans="1:31" ht="10">
      <c r="B68" s="17"/>
      <c r="L68" s="17"/>
    </row>
    <row r="69" spans="1:31" ht="10">
      <c r="B69" s="17"/>
      <c r="L69" s="17"/>
    </row>
    <row r="70" spans="1:31" ht="10">
      <c r="B70" s="17"/>
      <c r="L70" s="17"/>
    </row>
    <row r="71" spans="1:31" ht="10">
      <c r="B71" s="17"/>
      <c r="L71" s="17"/>
    </row>
    <row r="72" spans="1:31" ht="10">
      <c r="B72" s="17"/>
      <c r="L72" s="17"/>
    </row>
    <row r="73" spans="1:31" ht="10">
      <c r="B73" s="17"/>
      <c r="L73" s="17"/>
    </row>
    <row r="74" spans="1:31" ht="10">
      <c r="B74" s="17"/>
      <c r="L74" s="17"/>
    </row>
    <row r="75" spans="1:31" ht="10">
      <c r="B75" s="17"/>
      <c r="L75" s="17"/>
    </row>
    <row r="76" spans="1:31" s="2" customFormat="1" ht="12.5">
      <c r="A76" s="29"/>
      <c r="B76" s="30"/>
      <c r="C76" s="29"/>
      <c r="D76" s="42" t="s">
        <v>51</v>
      </c>
      <c r="E76" s="32"/>
      <c r="F76" s="104" t="s">
        <v>52</v>
      </c>
      <c r="G76" s="42" t="s">
        <v>51</v>
      </c>
      <c r="H76" s="32"/>
      <c r="I76" s="32"/>
      <c r="J76" s="105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>
      <c r="A82" s="29"/>
      <c r="B82" s="30"/>
      <c r="C82" s="18" t="s">
        <v>90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00" t="str">
        <f>E7</f>
        <v>Opravy důlních škod v Doubravě</v>
      </c>
      <c r="F85" s="201"/>
      <c r="G85" s="201"/>
      <c r="H85" s="201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88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0" t="str">
        <f>E9</f>
        <v>2 - Oprava komunikace III/1c</v>
      </c>
      <c r="F87" s="202"/>
      <c r="G87" s="202"/>
      <c r="H87" s="20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20</v>
      </c>
      <c r="D89" s="29"/>
      <c r="E89" s="29"/>
      <c r="F89" s="22" t="str">
        <f>F12</f>
        <v>Doubrava</v>
      </c>
      <c r="G89" s="29"/>
      <c r="H89" s="29"/>
      <c r="I89" s="24" t="s">
        <v>22</v>
      </c>
      <c r="J89" s="52" t="str">
        <f>IF(J12="","",J12)</f>
        <v>28. 6. 2021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customHeight="1">
      <c r="A91" s="29"/>
      <c r="B91" s="30"/>
      <c r="C91" s="24" t="s">
        <v>24</v>
      </c>
      <c r="D91" s="29"/>
      <c r="E91" s="29"/>
      <c r="F91" s="22" t="str">
        <f>E15</f>
        <v>Obec Doubrava</v>
      </c>
      <c r="G91" s="29"/>
      <c r="H91" s="29"/>
      <c r="I91" s="24" t="s">
        <v>31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4" t="s">
        <v>29</v>
      </c>
      <c r="D92" s="29"/>
      <c r="E92" s="29"/>
      <c r="F92" s="22" t="str">
        <f>IF(E18="","",E18)</f>
        <v>Vyplň údaj</v>
      </c>
      <c r="G92" s="29"/>
      <c r="H92" s="29"/>
      <c r="I92" s="24" t="s">
        <v>34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2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91</v>
      </c>
      <c r="D94" s="98"/>
      <c r="E94" s="98"/>
      <c r="F94" s="98"/>
      <c r="G94" s="98"/>
      <c r="H94" s="98"/>
      <c r="I94" s="98"/>
      <c r="J94" s="107" t="s">
        <v>92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2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5" customHeight="1">
      <c r="A96" s="29"/>
      <c r="B96" s="30"/>
      <c r="C96" s="108" t="s">
        <v>93</v>
      </c>
      <c r="D96" s="29"/>
      <c r="E96" s="29"/>
      <c r="F96" s="29"/>
      <c r="G96" s="29"/>
      <c r="H96" s="29"/>
      <c r="I96" s="29"/>
      <c r="J96" s="68">
        <f>J123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94</v>
      </c>
    </row>
    <row r="97" spans="1:31" s="9" customFormat="1" ht="25" customHeight="1">
      <c r="B97" s="109"/>
      <c r="D97" s="110" t="s">
        <v>95</v>
      </c>
      <c r="E97" s="111"/>
      <c r="F97" s="111"/>
      <c r="G97" s="111"/>
      <c r="H97" s="111"/>
      <c r="I97" s="111"/>
      <c r="J97" s="112">
        <f>J124</f>
        <v>0</v>
      </c>
      <c r="L97" s="109"/>
    </row>
    <row r="98" spans="1:31" s="10" customFormat="1" ht="19.899999999999999" customHeight="1">
      <c r="B98" s="113"/>
      <c r="D98" s="114" t="s">
        <v>96</v>
      </c>
      <c r="E98" s="115"/>
      <c r="F98" s="115"/>
      <c r="G98" s="115"/>
      <c r="H98" s="115"/>
      <c r="I98" s="115"/>
      <c r="J98" s="116">
        <f>J125</f>
        <v>0</v>
      </c>
      <c r="L98" s="113"/>
    </row>
    <row r="99" spans="1:31" s="10" customFormat="1" ht="19.899999999999999" customHeight="1">
      <c r="B99" s="113"/>
      <c r="D99" s="114" t="s">
        <v>97</v>
      </c>
      <c r="E99" s="115"/>
      <c r="F99" s="115"/>
      <c r="G99" s="115"/>
      <c r="H99" s="115"/>
      <c r="I99" s="115"/>
      <c r="J99" s="116">
        <f>J128</f>
        <v>0</v>
      </c>
      <c r="L99" s="113"/>
    </row>
    <row r="100" spans="1:31" s="10" customFormat="1" ht="19.899999999999999" customHeight="1">
      <c r="B100" s="113"/>
      <c r="D100" s="114" t="s">
        <v>98</v>
      </c>
      <c r="E100" s="115"/>
      <c r="F100" s="115"/>
      <c r="G100" s="115"/>
      <c r="H100" s="115"/>
      <c r="I100" s="115"/>
      <c r="J100" s="116">
        <f>J134</f>
        <v>0</v>
      </c>
      <c r="L100" s="113"/>
    </row>
    <row r="101" spans="1:31" s="10" customFormat="1" ht="19.899999999999999" customHeight="1">
      <c r="B101" s="113"/>
      <c r="D101" s="114" t="s">
        <v>99</v>
      </c>
      <c r="E101" s="115"/>
      <c r="F101" s="115"/>
      <c r="G101" s="115"/>
      <c r="H101" s="115"/>
      <c r="I101" s="115"/>
      <c r="J101" s="116">
        <f>J137</f>
        <v>0</v>
      </c>
      <c r="L101" s="113"/>
    </row>
    <row r="102" spans="1:31" s="9" customFormat="1" ht="25" customHeight="1">
      <c r="B102" s="109"/>
      <c r="D102" s="110" t="s">
        <v>100</v>
      </c>
      <c r="E102" s="111"/>
      <c r="F102" s="111"/>
      <c r="G102" s="111"/>
      <c r="H102" s="111"/>
      <c r="I102" s="111"/>
      <c r="J102" s="112">
        <f>J142</f>
        <v>0</v>
      </c>
      <c r="L102" s="109"/>
    </row>
    <row r="103" spans="1:31" s="10" customFormat="1" ht="19.899999999999999" customHeight="1">
      <c r="B103" s="113"/>
      <c r="D103" s="114" t="s">
        <v>101</v>
      </c>
      <c r="E103" s="115"/>
      <c r="F103" s="115"/>
      <c r="G103" s="115"/>
      <c r="H103" s="115"/>
      <c r="I103" s="115"/>
      <c r="J103" s="116">
        <f>J143</f>
        <v>0</v>
      </c>
      <c r="L103" s="113"/>
    </row>
    <row r="104" spans="1:31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7" customHeight="1">
      <c r="A105" s="29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7" customHeight="1">
      <c r="A109" s="29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5" customHeight="1">
      <c r="A110" s="29"/>
      <c r="B110" s="30"/>
      <c r="C110" s="18" t="s">
        <v>102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7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16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00" t="str">
        <f>E7</f>
        <v>Opravy důlních škod v Doubravě</v>
      </c>
      <c r="F113" s="201"/>
      <c r="G113" s="201"/>
      <c r="H113" s="201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88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180" t="str">
        <f>E9</f>
        <v>2 - Oprava komunikace III/1c</v>
      </c>
      <c r="F115" s="202"/>
      <c r="G115" s="202"/>
      <c r="H115" s="202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7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20</v>
      </c>
      <c r="D117" s="29"/>
      <c r="E117" s="29"/>
      <c r="F117" s="22" t="str">
        <f>F12</f>
        <v>Doubrava</v>
      </c>
      <c r="G117" s="29"/>
      <c r="H117" s="29"/>
      <c r="I117" s="24" t="s">
        <v>22</v>
      </c>
      <c r="J117" s="52" t="str">
        <f>IF(J12="","",J12)</f>
        <v>28. 6. 2021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7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15" customHeight="1">
      <c r="A119" s="29"/>
      <c r="B119" s="30"/>
      <c r="C119" s="24" t="s">
        <v>24</v>
      </c>
      <c r="D119" s="29"/>
      <c r="E119" s="29"/>
      <c r="F119" s="22" t="str">
        <f>E15</f>
        <v>Obec Doubrava</v>
      </c>
      <c r="G119" s="29"/>
      <c r="H119" s="29"/>
      <c r="I119" s="24" t="s">
        <v>31</v>
      </c>
      <c r="J119" s="27" t="str">
        <f>E21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15" customHeight="1">
      <c r="A120" s="29"/>
      <c r="B120" s="30"/>
      <c r="C120" s="24" t="s">
        <v>29</v>
      </c>
      <c r="D120" s="29"/>
      <c r="E120" s="29"/>
      <c r="F120" s="22" t="str">
        <f>IF(E18="","",E18)</f>
        <v>Vyplň údaj</v>
      </c>
      <c r="G120" s="29"/>
      <c r="H120" s="29"/>
      <c r="I120" s="24" t="s">
        <v>34</v>
      </c>
      <c r="J120" s="27" t="str">
        <f>E24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2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17"/>
      <c r="B122" s="118"/>
      <c r="C122" s="119" t="s">
        <v>103</v>
      </c>
      <c r="D122" s="120" t="s">
        <v>61</v>
      </c>
      <c r="E122" s="120" t="s">
        <v>57</v>
      </c>
      <c r="F122" s="120" t="s">
        <v>58</v>
      </c>
      <c r="G122" s="120" t="s">
        <v>104</v>
      </c>
      <c r="H122" s="120" t="s">
        <v>105</v>
      </c>
      <c r="I122" s="120" t="s">
        <v>106</v>
      </c>
      <c r="J122" s="121" t="s">
        <v>92</v>
      </c>
      <c r="K122" s="122" t="s">
        <v>107</v>
      </c>
      <c r="L122" s="123"/>
      <c r="M122" s="59" t="s">
        <v>1</v>
      </c>
      <c r="N122" s="60" t="s">
        <v>40</v>
      </c>
      <c r="O122" s="60" t="s">
        <v>108</v>
      </c>
      <c r="P122" s="60" t="s">
        <v>109</v>
      </c>
      <c r="Q122" s="60" t="s">
        <v>110</v>
      </c>
      <c r="R122" s="60" t="s">
        <v>111</v>
      </c>
      <c r="S122" s="60" t="s">
        <v>112</v>
      </c>
      <c r="T122" s="61" t="s">
        <v>113</v>
      </c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</row>
    <row r="123" spans="1:65" s="2" customFormat="1" ht="22.75" customHeight="1">
      <c r="A123" s="29"/>
      <c r="B123" s="30"/>
      <c r="C123" s="66" t="s">
        <v>114</v>
      </c>
      <c r="D123" s="29"/>
      <c r="E123" s="29"/>
      <c r="F123" s="29"/>
      <c r="G123" s="29"/>
      <c r="H123" s="29"/>
      <c r="I123" s="29"/>
      <c r="J123" s="124">
        <f>BK123</f>
        <v>0</v>
      </c>
      <c r="K123" s="29"/>
      <c r="L123" s="30"/>
      <c r="M123" s="62"/>
      <c r="N123" s="53"/>
      <c r="O123" s="63"/>
      <c r="P123" s="125">
        <f>P124+P142</f>
        <v>0</v>
      </c>
      <c r="Q123" s="63"/>
      <c r="R123" s="125">
        <f>R124+R142</f>
        <v>0.19555</v>
      </c>
      <c r="S123" s="63"/>
      <c r="T123" s="126">
        <f>T124+T142</f>
        <v>63.18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75</v>
      </c>
      <c r="AU123" s="14" t="s">
        <v>94</v>
      </c>
      <c r="BK123" s="127">
        <f>BK124+BK142</f>
        <v>0</v>
      </c>
    </row>
    <row r="124" spans="1:65" s="12" customFormat="1" ht="25.9" customHeight="1">
      <c r="B124" s="128"/>
      <c r="D124" s="129" t="s">
        <v>75</v>
      </c>
      <c r="E124" s="130" t="s">
        <v>115</v>
      </c>
      <c r="F124" s="130" t="s">
        <v>116</v>
      </c>
      <c r="I124" s="131"/>
      <c r="J124" s="132">
        <f>BK124</f>
        <v>0</v>
      </c>
      <c r="L124" s="128"/>
      <c r="M124" s="133"/>
      <c r="N124" s="134"/>
      <c r="O124" s="134"/>
      <c r="P124" s="135">
        <f>P125+P128+P134+P137</f>
        <v>0</v>
      </c>
      <c r="Q124" s="134"/>
      <c r="R124" s="135">
        <f>R125+R128+R134+R137</f>
        <v>0.19555</v>
      </c>
      <c r="S124" s="134"/>
      <c r="T124" s="136">
        <f>T125+T128+T134+T137</f>
        <v>63.18</v>
      </c>
      <c r="AR124" s="129" t="s">
        <v>81</v>
      </c>
      <c r="AT124" s="137" t="s">
        <v>75</v>
      </c>
      <c r="AU124" s="137" t="s">
        <v>76</v>
      </c>
      <c r="AY124" s="129" t="s">
        <v>117</v>
      </c>
      <c r="BK124" s="138">
        <f>BK125+BK128+BK134+BK137</f>
        <v>0</v>
      </c>
    </row>
    <row r="125" spans="1:65" s="12" customFormat="1" ht="22.75" customHeight="1">
      <c r="B125" s="128"/>
      <c r="D125" s="129" t="s">
        <v>75</v>
      </c>
      <c r="E125" s="139" t="s">
        <v>81</v>
      </c>
      <c r="F125" s="139" t="s">
        <v>118</v>
      </c>
      <c r="I125" s="131"/>
      <c r="J125" s="140">
        <f>BK125</f>
        <v>0</v>
      </c>
      <c r="L125" s="128"/>
      <c r="M125" s="133"/>
      <c r="N125" s="134"/>
      <c r="O125" s="134"/>
      <c r="P125" s="135">
        <f>SUM(P126:P127)</f>
        <v>0</v>
      </c>
      <c r="Q125" s="134"/>
      <c r="R125" s="135">
        <f>SUM(R126:R127)</f>
        <v>2.2750000000000003E-2</v>
      </c>
      <c r="S125" s="134"/>
      <c r="T125" s="136">
        <f>SUM(T126:T127)</f>
        <v>53.82</v>
      </c>
      <c r="AR125" s="129" t="s">
        <v>81</v>
      </c>
      <c r="AT125" s="137" t="s">
        <v>75</v>
      </c>
      <c r="AU125" s="137" t="s">
        <v>81</v>
      </c>
      <c r="AY125" s="129" t="s">
        <v>117</v>
      </c>
      <c r="BK125" s="138">
        <f>SUM(BK126:BK127)</f>
        <v>0</v>
      </c>
    </row>
    <row r="126" spans="1:65" s="2" customFormat="1" ht="21.75" customHeight="1">
      <c r="A126" s="29"/>
      <c r="B126" s="141"/>
      <c r="C126" s="142" t="s">
        <v>81</v>
      </c>
      <c r="D126" s="142" t="s">
        <v>119</v>
      </c>
      <c r="E126" s="143" t="s">
        <v>120</v>
      </c>
      <c r="F126" s="144" t="s">
        <v>121</v>
      </c>
      <c r="G126" s="145" t="s">
        <v>122</v>
      </c>
      <c r="H126" s="146">
        <v>65</v>
      </c>
      <c r="I126" s="147"/>
      <c r="J126" s="148">
        <f>ROUND(I126*H126,2)</f>
        <v>0</v>
      </c>
      <c r="K126" s="149"/>
      <c r="L126" s="30"/>
      <c r="M126" s="150" t="s">
        <v>1</v>
      </c>
      <c r="N126" s="151" t="s">
        <v>41</v>
      </c>
      <c r="O126" s="55"/>
      <c r="P126" s="152">
        <f>O126*H126</f>
        <v>0</v>
      </c>
      <c r="Q126" s="152">
        <v>4.0000000000000003E-5</v>
      </c>
      <c r="R126" s="152">
        <f>Q126*H126</f>
        <v>2.6000000000000003E-3</v>
      </c>
      <c r="S126" s="152">
        <v>0.115</v>
      </c>
      <c r="T126" s="153">
        <f>S126*H126</f>
        <v>7.4750000000000005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123</v>
      </c>
      <c r="AT126" s="154" t="s">
        <v>119</v>
      </c>
      <c r="AU126" s="154" t="s">
        <v>85</v>
      </c>
      <c r="AY126" s="14" t="s">
        <v>117</v>
      </c>
      <c r="BE126" s="155">
        <f>IF(N126="základní",J126,0)</f>
        <v>0</v>
      </c>
      <c r="BF126" s="155">
        <f>IF(N126="snížená",J126,0)</f>
        <v>0</v>
      </c>
      <c r="BG126" s="155">
        <f>IF(N126="zákl. přenesená",J126,0)</f>
        <v>0</v>
      </c>
      <c r="BH126" s="155">
        <f>IF(N126="sníž. přenesená",J126,0)</f>
        <v>0</v>
      </c>
      <c r="BI126" s="155">
        <f>IF(N126="nulová",J126,0)</f>
        <v>0</v>
      </c>
      <c r="BJ126" s="14" t="s">
        <v>81</v>
      </c>
      <c r="BK126" s="155">
        <f>ROUND(I126*H126,2)</f>
        <v>0</v>
      </c>
      <c r="BL126" s="14" t="s">
        <v>123</v>
      </c>
      <c r="BM126" s="154" t="s">
        <v>187</v>
      </c>
    </row>
    <row r="127" spans="1:65" s="2" customFormat="1" ht="21.75" customHeight="1">
      <c r="A127" s="29"/>
      <c r="B127" s="141"/>
      <c r="C127" s="142" t="s">
        <v>85</v>
      </c>
      <c r="D127" s="142" t="s">
        <v>119</v>
      </c>
      <c r="E127" s="143" t="s">
        <v>188</v>
      </c>
      <c r="F127" s="144" t="s">
        <v>189</v>
      </c>
      <c r="G127" s="145" t="s">
        <v>122</v>
      </c>
      <c r="H127" s="146">
        <v>403</v>
      </c>
      <c r="I127" s="147"/>
      <c r="J127" s="148">
        <f>ROUND(I127*H127,2)</f>
        <v>0</v>
      </c>
      <c r="K127" s="149"/>
      <c r="L127" s="30"/>
      <c r="M127" s="150" t="s">
        <v>1</v>
      </c>
      <c r="N127" s="151" t="s">
        <v>41</v>
      </c>
      <c r="O127" s="55"/>
      <c r="P127" s="152">
        <f>O127*H127</f>
        <v>0</v>
      </c>
      <c r="Q127" s="152">
        <v>5.0000000000000002E-5</v>
      </c>
      <c r="R127" s="152">
        <f>Q127*H127</f>
        <v>2.0150000000000001E-2</v>
      </c>
      <c r="S127" s="152">
        <v>0.115</v>
      </c>
      <c r="T127" s="153">
        <f>S127*H127</f>
        <v>46.344999999999999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123</v>
      </c>
      <c r="AT127" s="154" t="s">
        <v>119</v>
      </c>
      <c r="AU127" s="154" t="s">
        <v>85</v>
      </c>
      <c r="AY127" s="14" t="s">
        <v>117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4" t="s">
        <v>81</v>
      </c>
      <c r="BK127" s="155">
        <f>ROUND(I127*H127,2)</f>
        <v>0</v>
      </c>
      <c r="BL127" s="14" t="s">
        <v>123</v>
      </c>
      <c r="BM127" s="154" t="s">
        <v>190</v>
      </c>
    </row>
    <row r="128" spans="1:65" s="12" customFormat="1" ht="22.75" customHeight="1">
      <c r="B128" s="128"/>
      <c r="D128" s="129" t="s">
        <v>75</v>
      </c>
      <c r="E128" s="139" t="s">
        <v>128</v>
      </c>
      <c r="F128" s="139" t="s">
        <v>129</v>
      </c>
      <c r="I128" s="131"/>
      <c r="J128" s="140">
        <f>BK128</f>
        <v>0</v>
      </c>
      <c r="L128" s="128"/>
      <c r="M128" s="133"/>
      <c r="N128" s="134"/>
      <c r="O128" s="134"/>
      <c r="P128" s="135">
        <f>SUM(P129:P133)</f>
        <v>0</v>
      </c>
      <c r="Q128" s="134"/>
      <c r="R128" s="135">
        <f>SUM(R129:R133)</f>
        <v>0.17280000000000001</v>
      </c>
      <c r="S128" s="134"/>
      <c r="T128" s="136">
        <f>SUM(T129:T133)</f>
        <v>0</v>
      </c>
      <c r="AR128" s="129" t="s">
        <v>81</v>
      </c>
      <c r="AT128" s="137" t="s">
        <v>75</v>
      </c>
      <c r="AU128" s="137" t="s">
        <v>81</v>
      </c>
      <c r="AY128" s="129" t="s">
        <v>117</v>
      </c>
      <c r="BK128" s="138">
        <f>SUM(BK129:BK133)</f>
        <v>0</v>
      </c>
    </row>
    <row r="129" spans="1:65" s="2" customFormat="1" ht="16.5" customHeight="1">
      <c r="A129" s="29"/>
      <c r="B129" s="141"/>
      <c r="C129" s="142" t="s">
        <v>130</v>
      </c>
      <c r="D129" s="142" t="s">
        <v>119</v>
      </c>
      <c r="E129" s="143" t="s">
        <v>131</v>
      </c>
      <c r="F129" s="144" t="s">
        <v>132</v>
      </c>
      <c r="G129" s="145" t="s">
        <v>133</v>
      </c>
      <c r="H129" s="146">
        <v>39</v>
      </c>
      <c r="I129" s="147"/>
      <c r="J129" s="148">
        <f>ROUND(I129*H129,2)</f>
        <v>0</v>
      </c>
      <c r="K129" s="149"/>
      <c r="L129" s="30"/>
      <c r="M129" s="150" t="s">
        <v>1</v>
      </c>
      <c r="N129" s="151" t="s">
        <v>41</v>
      </c>
      <c r="O129" s="55"/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123</v>
      </c>
      <c r="AT129" s="154" t="s">
        <v>119</v>
      </c>
      <c r="AU129" s="154" t="s">
        <v>85</v>
      </c>
      <c r="AY129" s="14" t="s">
        <v>117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4" t="s">
        <v>81</v>
      </c>
      <c r="BK129" s="155">
        <f>ROUND(I129*H129,2)</f>
        <v>0</v>
      </c>
      <c r="BL129" s="14" t="s">
        <v>123</v>
      </c>
      <c r="BM129" s="154" t="s">
        <v>191</v>
      </c>
    </row>
    <row r="130" spans="1:65" s="2" customFormat="1" ht="21.75" customHeight="1">
      <c r="A130" s="29"/>
      <c r="B130" s="141"/>
      <c r="C130" s="142" t="s">
        <v>123</v>
      </c>
      <c r="D130" s="142" t="s">
        <v>119</v>
      </c>
      <c r="E130" s="143" t="s">
        <v>135</v>
      </c>
      <c r="F130" s="144" t="s">
        <v>136</v>
      </c>
      <c r="G130" s="145" t="s">
        <v>122</v>
      </c>
      <c r="H130" s="146">
        <v>468</v>
      </c>
      <c r="I130" s="147"/>
      <c r="J130" s="148">
        <f>ROUND(I130*H130,2)</f>
        <v>0</v>
      </c>
      <c r="K130" s="149"/>
      <c r="L130" s="30"/>
      <c r="M130" s="150" t="s">
        <v>1</v>
      </c>
      <c r="N130" s="151" t="s">
        <v>41</v>
      </c>
      <c r="O130" s="55"/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123</v>
      </c>
      <c r="AT130" s="154" t="s">
        <v>119</v>
      </c>
      <c r="AU130" s="154" t="s">
        <v>85</v>
      </c>
      <c r="AY130" s="14" t="s">
        <v>117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14" t="s">
        <v>81</v>
      </c>
      <c r="BK130" s="155">
        <f>ROUND(I130*H130,2)</f>
        <v>0</v>
      </c>
      <c r="BL130" s="14" t="s">
        <v>123</v>
      </c>
      <c r="BM130" s="154" t="s">
        <v>192</v>
      </c>
    </row>
    <row r="131" spans="1:65" s="2" customFormat="1" ht="33" customHeight="1">
      <c r="A131" s="29"/>
      <c r="B131" s="141"/>
      <c r="C131" s="142" t="s">
        <v>128</v>
      </c>
      <c r="D131" s="142" t="s">
        <v>119</v>
      </c>
      <c r="E131" s="143" t="s">
        <v>138</v>
      </c>
      <c r="F131" s="144" t="s">
        <v>139</v>
      </c>
      <c r="G131" s="145" t="s">
        <v>122</v>
      </c>
      <c r="H131" s="146">
        <v>403</v>
      </c>
      <c r="I131" s="147"/>
      <c r="J131" s="148">
        <f>ROUND(I131*H131,2)</f>
        <v>0</v>
      </c>
      <c r="K131" s="149"/>
      <c r="L131" s="30"/>
      <c r="M131" s="150" t="s">
        <v>1</v>
      </c>
      <c r="N131" s="151" t="s">
        <v>41</v>
      </c>
      <c r="O131" s="55"/>
      <c r="P131" s="152">
        <f>O131*H131</f>
        <v>0</v>
      </c>
      <c r="Q131" s="152">
        <v>0</v>
      </c>
      <c r="R131" s="152">
        <f>Q131*H131</f>
        <v>0</v>
      </c>
      <c r="S131" s="152">
        <v>0</v>
      </c>
      <c r="T131" s="153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123</v>
      </c>
      <c r="AT131" s="154" t="s">
        <v>119</v>
      </c>
      <c r="AU131" s="154" t="s">
        <v>85</v>
      </c>
      <c r="AY131" s="14" t="s">
        <v>117</v>
      </c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4" t="s">
        <v>81</v>
      </c>
      <c r="BK131" s="155">
        <f>ROUND(I131*H131,2)</f>
        <v>0</v>
      </c>
      <c r="BL131" s="14" t="s">
        <v>123</v>
      </c>
      <c r="BM131" s="154" t="s">
        <v>193</v>
      </c>
    </row>
    <row r="132" spans="1:65" s="2" customFormat="1" ht="21.75" customHeight="1">
      <c r="A132" s="29"/>
      <c r="B132" s="141"/>
      <c r="C132" s="142" t="s">
        <v>141</v>
      </c>
      <c r="D132" s="142" t="s">
        <v>119</v>
      </c>
      <c r="E132" s="143" t="s">
        <v>142</v>
      </c>
      <c r="F132" s="144" t="s">
        <v>143</v>
      </c>
      <c r="G132" s="145" t="s">
        <v>122</v>
      </c>
      <c r="H132" s="146">
        <v>65</v>
      </c>
      <c r="I132" s="147"/>
      <c r="J132" s="148">
        <f>ROUND(I132*H132,2)</f>
        <v>0</v>
      </c>
      <c r="K132" s="149"/>
      <c r="L132" s="30"/>
      <c r="M132" s="150" t="s">
        <v>1</v>
      </c>
      <c r="N132" s="151" t="s">
        <v>41</v>
      </c>
      <c r="O132" s="55"/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123</v>
      </c>
      <c r="AT132" s="154" t="s">
        <v>119</v>
      </c>
      <c r="AU132" s="154" t="s">
        <v>85</v>
      </c>
      <c r="AY132" s="14" t="s">
        <v>117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4" t="s">
        <v>81</v>
      </c>
      <c r="BK132" s="155">
        <f>ROUND(I132*H132,2)</f>
        <v>0</v>
      </c>
      <c r="BL132" s="14" t="s">
        <v>123</v>
      </c>
      <c r="BM132" s="154" t="s">
        <v>194</v>
      </c>
    </row>
    <row r="133" spans="1:65" s="2" customFormat="1" ht="21.75" customHeight="1">
      <c r="A133" s="29"/>
      <c r="B133" s="141"/>
      <c r="C133" s="142" t="s">
        <v>145</v>
      </c>
      <c r="D133" s="142" t="s">
        <v>119</v>
      </c>
      <c r="E133" s="143" t="s">
        <v>146</v>
      </c>
      <c r="F133" s="144" t="s">
        <v>147</v>
      </c>
      <c r="G133" s="145" t="s">
        <v>148</v>
      </c>
      <c r="H133" s="146">
        <v>48</v>
      </c>
      <c r="I133" s="147"/>
      <c r="J133" s="148">
        <f>ROUND(I133*H133,2)</f>
        <v>0</v>
      </c>
      <c r="K133" s="149"/>
      <c r="L133" s="30"/>
      <c r="M133" s="150" t="s">
        <v>1</v>
      </c>
      <c r="N133" s="151" t="s">
        <v>41</v>
      </c>
      <c r="O133" s="55"/>
      <c r="P133" s="152">
        <f>O133*H133</f>
        <v>0</v>
      </c>
      <c r="Q133" s="152">
        <v>3.5999999999999999E-3</v>
      </c>
      <c r="R133" s="152">
        <f>Q133*H133</f>
        <v>0.17280000000000001</v>
      </c>
      <c r="S133" s="152">
        <v>0</v>
      </c>
      <c r="T133" s="15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123</v>
      </c>
      <c r="AT133" s="154" t="s">
        <v>119</v>
      </c>
      <c r="AU133" s="154" t="s">
        <v>85</v>
      </c>
      <c r="AY133" s="14" t="s">
        <v>117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4" t="s">
        <v>81</v>
      </c>
      <c r="BK133" s="155">
        <f>ROUND(I133*H133,2)</f>
        <v>0</v>
      </c>
      <c r="BL133" s="14" t="s">
        <v>123</v>
      </c>
      <c r="BM133" s="154" t="s">
        <v>195</v>
      </c>
    </row>
    <row r="134" spans="1:65" s="12" customFormat="1" ht="22.75" customHeight="1">
      <c r="B134" s="128"/>
      <c r="D134" s="129" t="s">
        <v>75</v>
      </c>
      <c r="E134" s="139" t="s">
        <v>150</v>
      </c>
      <c r="F134" s="139" t="s">
        <v>151</v>
      </c>
      <c r="I134" s="131"/>
      <c r="J134" s="140">
        <f>BK134</f>
        <v>0</v>
      </c>
      <c r="L134" s="128"/>
      <c r="M134" s="133"/>
      <c r="N134" s="134"/>
      <c r="O134" s="134"/>
      <c r="P134" s="135">
        <f>SUM(P135:P136)</f>
        <v>0</v>
      </c>
      <c r="Q134" s="134"/>
      <c r="R134" s="135">
        <f>SUM(R135:R136)</f>
        <v>0</v>
      </c>
      <c r="S134" s="134"/>
      <c r="T134" s="136">
        <f>SUM(T135:T136)</f>
        <v>9.36</v>
      </c>
      <c r="AR134" s="129" t="s">
        <v>81</v>
      </c>
      <c r="AT134" s="137" t="s">
        <v>75</v>
      </c>
      <c r="AU134" s="137" t="s">
        <v>81</v>
      </c>
      <c r="AY134" s="129" t="s">
        <v>117</v>
      </c>
      <c r="BK134" s="138">
        <f>SUM(BK135:BK136)</f>
        <v>0</v>
      </c>
    </row>
    <row r="135" spans="1:65" s="2" customFormat="1" ht="21.75" customHeight="1">
      <c r="A135" s="29"/>
      <c r="B135" s="141"/>
      <c r="C135" s="142" t="s">
        <v>152</v>
      </c>
      <c r="D135" s="142" t="s">
        <v>119</v>
      </c>
      <c r="E135" s="143" t="s">
        <v>153</v>
      </c>
      <c r="F135" s="144" t="s">
        <v>154</v>
      </c>
      <c r="G135" s="145" t="s">
        <v>148</v>
      </c>
      <c r="H135" s="146">
        <v>48</v>
      </c>
      <c r="I135" s="147"/>
      <c r="J135" s="148">
        <f>ROUND(I135*H135,2)</f>
        <v>0</v>
      </c>
      <c r="K135" s="149"/>
      <c r="L135" s="30"/>
      <c r="M135" s="150" t="s">
        <v>1</v>
      </c>
      <c r="N135" s="151" t="s">
        <v>41</v>
      </c>
      <c r="O135" s="55"/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123</v>
      </c>
      <c r="AT135" s="154" t="s">
        <v>119</v>
      </c>
      <c r="AU135" s="154" t="s">
        <v>85</v>
      </c>
      <c r="AY135" s="14" t="s">
        <v>117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4" t="s">
        <v>81</v>
      </c>
      <c r="BK135" s="155">
        <f>ROUND(I135*H135,2)</f>
        <v>0</v>
      </c>
      <c r="BL135" s="14" t="s">
        <v>123</v>
      </c>
      <c r="BM135" s="154" t="s">
        <v>196</v>
      </c>
    </row>
    <row r="136" spans="1:65" s="2" customFormat="1" ht="21.75" customHeight="1">
      <c r="A136" s="29"/>
      <c r="B136" s="141"/>
      <c r="C136" s="142" t="s">
        <v>150</v>
      </c>
      <c r="D136" s="142" t="s">
        <v>119</v>
      </c>
      <c r="E136" s="143" t="s">
        <v>156</v>
      </c>
      <c r="F136" s="144" t="s">
        <v>157</v>
      </c>
      <c r="G136" s="145" t="s">
        <v>122</v>
      </c>
      <c r="H136" s="146">
        <v>468</v>
      </c>
      <c r="I136" s="147"/>
      <c r="J136" s="148">
        <f>ROUND(I136*H136,2)</f>
        <v>0</v>
      </c>
      <c r="K136" s="149"/>
      <c r="L136" s="30"/>
      <c r="M136" s="150" t="s">
        <v>1</v>
      </c>
      <c r="N136" s="151" t="s">
        <v>41</v>
      </c>
      <c r="O136" s="55"/>
      <c r="P136" s="152">
        <f>O136*H136</f>
        <v>0</v>
      </c>
      <c r="Q136" s="152">
        <v>0</v>
      </c>
      <c r="R136" s="152">
        <f>Q136*H136</f>
        <v>0</v>
      </c>
      <c r="S136" s="152">
        <v>0.02</v>
      </c>
      <c r="T136" s="153">
        <f>S136*H136</f>
        <v>9.36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123</v>
      </c>
      <c r="AT136" s="154" t="s">
        <v>119</v>
      </c>
      <c r="AU136" s="154" t="s">
        <v>85</v>
      </c>
      <c r="AY136" s="14" t="s">
        <v>117</v>
      </c>
      <c r="BE136" s="155">
        <f>IF(N136="základní",J136,0)</f>
        <v>0</v>
      </c>
      <c r="BF136" s="155">
        <f>IF(N136="snížená",J136,0)</f>
        <v>0</v>
      </c>
      <c r="BG136" s="155">
        <f>IF(N136="zákl. přenesená",J136,0)</f>
        <v>0</v>
      </c>
      <c r="BH136" s="155">
        <f>IF(N136="sníž. přenesená",J136,0)</f>
        <v>0</v>
      </c>
      <c r="BI136" s="155">
        <f>IF(N136="nulová",J136,0)</f>
        <v>0</v>
      </c>
      <c r="BJ136" s="14" t="s">
        <v>81</v>
      </c>
      <c r="BK136" s="155">
        <f>ROUND(I136*H136,2)</f>
        <v>0</v>
      </c>
      <c r="BL136" s="14" t="s">
        <v>123</v>
      </c>
      <c r="BM136" s="154" t="s">
        <v>197</v>
      </c>
    </row>
    <row r="137" spans="1:65" s="12" customFormat="1" ht="22.75" customHeight="1">
      <c r="B137" s="128"/>
      <c r="D137" s="129" t="s">
        <v>75</v>
      </c>
      <c r="E137" s="139" t="s">
        <v>159</v>
      </c>
      <c r="F137" s="139" t="s">
        <v>160</v>
      </c>
      <c r="I137" s="131"/>
      <c r="J137" s="140">
        <f>BK137</f>
        <v>0</v>
      </c>
      <c r="L137" s="128"/>
      <c r="M137" s="133"/>
      <c r="N137" s="134"/>
      <c r="O137" s="134"/>
      <c r="P137" s="135">
        <f>SUM(P138:P141)</f>
        <v>0</v>
      </c>
      <c r="Q137" s="134"/>
      <c r="R137" s="135">
        <f>SUM(R138:R141)</f>
        <v>0</v>
      </c>
      <c r="S137" s="134"/>
      <c r="T137" s="136">
        <f>SUM(T138:T141)</f>
        <v>0</v>
      </c>
      <c r="AR137" s="129" t="s">
        <v>81</v>
      </c>
      <c r="AT137" s="137" t="s">
        <v>75</v>
      </c>
      <c r="AU137" s="137" t="s">
        <v>81</v>
      </c>
      <c r="AY137" s="129" t="s">
        <v>117</v>
      </c>
      <c r="BK137" s="138">
        <f>SUM(BK138:BK141)</f>
        <v>0</v>
      </c>
    </row>
    <row r="138" spans="1:65" s="2" customFormat="1" ht="21.75" customHeight="1">
      <c r="A138" s="29"/>
      <c r="B138" s="141"/>
      <c r="C138" s="142" t="s">
        <v>161</v>
      </c>
      <c r="D138" s="142" t="s">
        <v>119</v>
      </c>
      <c r="E138" s="143" t="s">
        <v>162</v>
      </c>
      <c r="F138" s="144" t="s">
        <v>163</v>
      </c>
      <c r="G138" s="145" t="s">
        <v>133</v>
      </c>
      <c r="H138" s="146">
        <v>63.18</v>
      </c>
      <c r="I138" s="147"/>
      <c r="J138" s="148">
        <f>ROUND(I138*H138,2)</f>
        <v>0</v>
      </c>
      <c r="K138" s="149"/>
      <c r="L138" s="30"/>
      <c r="M138" s="150" t="s">
        <v>1</v>
      </c>
      <c r="N138" s="151" t="s">
        <v>41</v>
      </c>
      <c r="O138" s="55"/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123</v>
      </c>
      <c r="AT138" s="154" t="s">
        <v>119</v>
      </c>
      <c r="AU138" s="154" t="s">
        <v>85</v>
      </c>
      <c r="AY138" s="14" t="s">
        <v>117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4" t="s">
        <v>81</v>
      </c>
      <c r="BK138" s="155">
        <f>ROUND(I138*H138,2)</f>
        <v>0</v>
      </c>
      <c r="BL138" s="14" t="s">
        <v>123</v>
      </c>
      <c r="BM138" s="154" t="s">
        <v>198</v>
      </c>
    </row>
    <row r="139" spans="1:65" s="2" customFormat="1" ht="21.75" customHeight="1">
      <c r="A139" s="29"/>
      <c r="B139" s="141"/>
      <c r="C139" s="142" t="s">
        <v>165</v>
      </c>
      <c r="D139" s="142" t="s">
        <v>119</v>
      </c>
      <c r="E139" s="143" t="s">
        <v>166</v>
      </c>
      <c r="F139" s="144" t="s">
        <v>167</v>
      </c>
      <c r="G139" s="145" t="s">
        <v>133</v>
      </c>
      <c r="H139" s="146">
        <v>1200.42</v>
      </c>
      <c r="I139" s="147"/>
      <c r="J139" s="148">
        <f>ROUND(I139*H139,2)</f>
        <v>0</v>
      </c>
      <c r="K139" s="149"/>
      <c r="L139" s="30"/>
      <c r="M139" s="150" t="s">
        <v>1</v>
      </c>
      <c r="N139" s="151" t="s">
        <v>41</v>
      </c>
      <c r="O139" s="55"/>
      <c r="P139" s="152">
        <f>O139*H139</f>
        <v>0</v>
      </c>
      <c r="Q139" s="152">
        <v>0</v>
      </c>
      <c r="R139" s="152">
        <f>Q139*H139</f>
        <v>0</v>
      </c>
      <c r="S139" s="152">
        <v>0</v>
      </c>
      <c r="T139" s="15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123</v>
      </c>
      <c r="AT139" s="154" t="s">
        <v>119</v>
      </c>
      <c r="AU139" s="154" t="s">
        <v>85</v>
      </c>
      <c r="AY139" s="14" t="s">
        <v>117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4" t="s">
        <v>81</v>
      </c>
      <c r="BK139" s="155">
        <f>ROUND(I139*H139,2)</f>
        <v>0</v>
      </c>
      <c r="BL139" s="14" t="s">
        <v>123</v>
      </c>
      <c r="BM139" s="154" t="s">
        <v>199</v>
      </c>
    </row>
    <row r="140" spans="1:65" s="2" customFormat="1" ht="21.75" customHeight="1">
      <c r="A140" s="29"/>
      <c r="B140" s="141"/>
      <c r="C140" s="142" t="s">
        <v>169</v>
      </c>
      <c r="D140" s="142" t="s">
        <v>119</v>
      </c>
      <c r="E140" s="143" t="s">
        <v>170</v>
      </c>
      <c r="F140" s="144" t="s">
        <v>171</v>
      </c>
      <c r="G140" s="145" t="s">
        <v>133</v>
      </c>
      <c r="H140" s="146">
        <v>63.18</v>
      </c>
      <c r="I140" s="147"/>
      <c r="J140" s="148">
        <f>ROUND(I140*H140,2)</f>
        <v>0</v>
      </c>
      <c r="K140" s="149"/>
      <c r="L140" s="30"/>
      <c r="M140" s="150" t="s">
        <v>1</v>
      </c>
      <c r="N140" s="151" t="s">
        <v>41</v>
      </c>
      <c r="O140" s="55"/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123</v>
      </c>
      <c r="AT140" s="154" t="s">
        <v>119</v>
      </c>
      <c r="AU140" s="154" t="s">
        <v>85</v>
      </c>
      <c r="AY140" s="14" t="s">
        <v>117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4" t="s">
        <v>81</v>
      </c>
      <c r="BK140" s="155">
        <f>ROUND(I140*H140,2)</f>
        <v>0</v>
      </c>
      <c r="BL140" s="14" t="s">
        <v>123</v>
      </c>
      <c r="BM140" s="154" t="s">
        <v>200</v>
      </c>
    </row>
    <row r="141" spans="1:65" s="2" customFormat="1" ht="44.25" customHeight="1">
      <c r="A141" s="29"/>
      <c r="B141" s="141"/>
      <c r="C141" s="142" t="s">
        <v>173</v>
      </c>
      <c r="D141" s="142" t="s">
        <v>119</v>
      </c>
      <c r="E141" s="143" t="s">
        <v>174</v>
      </c>
      <c r="F141" s="144" t="s">
        <v>175</v>
      </c>
      <c r="G141" s="145" t="s">
        <v>133</v>
      </c>
      <c r="H141" s="146">
        <v>63.18</v>
      </c>
      <c r="I141" s="147"/>
      <c r="J141" s="148">
        <f>ROUND(I141*H141,2)</f>
        <v>0</v>
      </c>
      <c r="K141" s="149"/>
      <c r="L141" s="30"/>
      <c r="M141" s="150" t="s">
        <v>1</v>
      </c>
      <c r="N141" s="151" t="s">
        <v>41</v>
      </c>
      <c r="O141" s="55"/>
      <c r="P141" s="152">
        <f>O141*H141</f>
        <v>0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123</v>
      </c>
      <c r="AT141" s="154" t="s">
        <v>119</v>
      </c>
      <c r="AU141" s="154" t="s">
        <v>85</v>
      </c>
      <c r="AY141" s="14" t="s">
        <v>117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4" t="s">
        <v>81</v>
      </c>
      <c r="BK141" s="155">
        <f>ROUND(I141*H141,2)</f>
        <v>0</v>
      </c>
      <c r="BL141" s="14" t="s">
        <v>123</v>
      </c>
      <c r="BM141" s="154" t="s">
        <v>201</v>
      </c>
    </row>
    <row r="142" spans="1:65" s="12" customFormat="1" ht="25.9" customHeight="1">
      <c r="B142" s="128"/>
      <c r="D142" s="129" t="s">
        <v>75</v>
      </c>
      <c r="E142" s="130" t="s">
        <v>177</v>
      </c>
      <c r="F142" s="130" t="s">
        <v>178</v>
      </c>
      <c r="I142" s="131"/>
      <c r="J142" s="132">
        <f>BK142</f>
        <v>0</v>
      </c>
      <c r="L142" s="128"/>
      <c r="M142" s="133"/>
      <c r="N142" s="134"/>
      <c r="O142" s="134"/>
      <c r="P142" s="135">
        <f>P143</f>
        <v>0</v>
      </c>
      <c r="Q142" s="134"/>
      <c r="R142" s="135">
        <f>R143</f>
        <v>0</v>
      </c>
      <c r="S142" s="134"/>
      <c r="T142" s="136">
        <f>T143</f>
        <v>0</v>
      </c>
      <c r="AR142" s="129" t="s">
        <v>128</v>
      </c>
      <c r="AT142" s="137" t="s">
        <v>75</v>
      </c>
      <c r="AU142" s="137" t="s">
        <v>76</v>
      </c>
      <c r="AY142" s="129" t="s">
        <v>117</v>
      </c>
      <c r="BK142" s="138">
        <f>BK143</f>
        <v>0</v>
      </c>
    </row>
    <row r="143" spans="1:65" s="12" customFormat="1" ht="22.75" customHeight="1">
      <c r="B143" s="128"/>
      <c r="D143" s="129" t="s">
        <v>75</v>
      </c>
      <c r="E143" s="139" t="s">
        <v>179</v>
      </c>
      <c r="F143" s="139" t="s">
        <v>180</v>
      </c>
      <c r="I143" s="131"/>
      <c r="J143" s="140">
        <f>BK143</f>
        <v>0</v>
      </c>
      <c r="L143" s="128"/>
      <c r="M143" s="133"/>
      <c r="N143" s="134"/>
      <c r="O143" s="134"/>
      <c r="P143" s="135">
        <f>P144</f>
        <v>0</v>
      </c>
      <c r="Q143" s="134"/>
      <c r="R143" s="135">
        <f>R144</f>
        <v>0</v>
      </c>
      <c r="S143" s="134"/>
      <c r="T143" s="136">
        <f>T144</f>
        <v>0</v>
      </c>
      <c r="AR143" s="129" t="s">
        <v>128</v>
      </c>
      <c r="AT143" s="137" t="s">
        <v>75</v>
      </c>
      <c r="AU143" s="137" t="s">
        <v>81</v>
      </c>
      <c r="AY143" s="129" t="s">
        <v>117</v>
      </c>
      <c r="BK143" s="138">
        <f>BK144</f>
        <v>0</v>
      </c>
    </row>
    <row r="144" spans="1:65" s="2" customFormat="1" ht="16.5" customHeight="1">
      <c r="A144" s="29"/>
      <c r="B144" s="141"/>
      <c r="C144" s="142" t="s">
        <v>181</v>
      </c>
      <c r="D144" s="142" t="s">
        <v>119</v>
      </c>
      <c r="E144" s="143" t="s">
        <v>182</v>
      </c>
      <c r="F144" s="144" t="s">
        <v>183</v>
      </c>
      <c r="G144" s="145" t="s">
        <v>184</v>
      </c>
      <c r="H144" s="146">
        <v>1</v>
      </c>
      <c r="I144" s="147"/>
      <c r="J144" s="148">
        <f>ROUND(I144*H144,2)</f>
        <v>0</v>
      </c>
      <c r="K144" s="149"/>
      <c r="L144" s="30"/>
      <c r="M144" s="156" t="s">
        <v>1</v>
      </c>
      <c r="N144" s="157" t="s">
        <v>41</v>
      </c>
      <c r="O144" s="158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185</v>
      </c>
      <c r="AT144" s="154" t="s">
        <v>119</v>
      </c>
      <c r="AU144" s="154" t="s">
        <v>85</v>
      </c>
      <c r="AY144" s="14" t="s">
        <v>117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4" t="s">
        <v>81</v>
      </c>
      <c r="BK144" s="155">
        <f>ROUND(I144*H144,2)</f>
        <v>0</v>
      </c>
      <c r="BL144" s="14" t="s">
        <v>185</v>
      </c>
      <c r="BM144" s="154" t="s">
        <v>202</v>
      </c>
    </row>
    <row r="145" spans="1:31" s="2" customFormat="1" ht="7" customHeight="1">
      <c r="A145" s="29"/>
      <c r="B145" s="44"/>
      <c r="C145" s="45"/>
      <c r="D145" s="45"/>
      <c r="E145" s="45"/>
      <c r="F145" s="45"/>
      <c r="G145" s="45"/>
      <c r="H145" s="45"/>
      <c r="I145" s="45"/>
      <c r="J145" s="45"/>
      <c r="K145" s="45"/>
      <c r="L145" s="30"/>
      <c r="M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</sheetData>
  <autoFilter ref="C122:K144" xr:uid="{00000000-0009-0000-0000-000002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1 - Oprava komunikace III...</vt:lpstr>
      <vt:lpstr>2 - Oprava komunikace III...</vt:lpstr>
      <vt:lpstr>'1 - Oprava komunikace III...'!Názvy_tisku</vt:lpstr>
      <vt:lpstr>'2 - Oprava komunikace III...'!Názvy_tisku</vt:lpstr>
      <vt:lpstr>'Rekapitulace stavby'!Názvy_tisku</vt:lpstr>
      <vt:lpstr>'1 - Oprava komunikace III...'!Oblast_tisku</vt:lpstr>
      <vt:lpstr>'2 - Oprava komunikace III...'!Oblast_tisku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sznapka</cp:lastModifiedBy>
  <dcterms:created xsi:type="dcterms:W3CDTF">2021-08-06T05:49:38Z</dcterms:created>
  <dcterms:modified xsi:type="dcterms:W3CDTF">2022-02-03T11:51:43Z</dcterms:modified>
</cp:coreProperties>
</file>